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Proposed Budget" sheetId="1" r:id="rId1"/>
    <sheet name="Cost Drivers" sheetId="2" state="hidden" r:id="rId2"/>
  </sheets>
  <definedNames>
    <definedName name="_xlnm.Print_Area" localSheetId="0">'Proposed Budget'!$A$1:$G$115</definedName>
    <definedName name="_xlnm.Print_Titles" localSheetId="0">'Proposed Budget'!$1:$13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<sst xmlns="http://schemas.openxmlformats.org/spreadsheetml/2006/main" count="175" uniqueCount="141">
  <si>
    <t>Year 1 Forecast</t>
  </si>
  <si>
    <t>Year 2 Forecast</t>
  </si>
  <si>
    <t>Year 3 Forecast</t>
  </si>
  <si>
    <t>Year 4 Forecast</t>
  </si>
  <si>
    <t>Year 5 Forecast</t>
  </si>
  <si>
    <t>Insert Academic Year ==&gt;</t>
  </si>
  <si>
    <t>Intake</t>
  </si>
  <si>
    <t xml:space="preserve">Returning Students Year 2 </t>
  </si>
  <si>
    <t>Returning Students Year 3</t>
  </si>
  <si>
    <t>Returning Students Year 4</t>
  </si>
  <si>
    <t>Returning Students Year 5</t>
  </si>
  <si>
    <t xml:space="preserve">Total Enrollment </t>
  </si>
  <si>
    <t>Domestic</t>
  </si>
  <si>
    <t>REVENUE</t>
  </si>
  <si>
    <t>Tuition</t>
  </si>
  <si>
    <t>Ancillary Fees</t>
  </si>
  <si>
    <t>International</t>
  </si>
  <si>
    <t>Revenue</t>
  </si>
  <si>
    <t>Tuition Revenue</t>
  </si>
  <si>
    <t>Ancillary Revenue</t>
  </si>
  <si>
    <t>Special Purpose Funding (if applicable)</t>
  </si>
  <si>
    <t>TOTAL REVENUE</t>
  </si>
  <si>
    <t>New Faculty Positions (Number)</t>
  </si>
  <si>
    <t>New Staff Positions (Number)</t>
  </si>
  <si>
    <t>Equipment (new and replacement)</t>
  </si>
  <si>
    <t>Scholarships and Bursaries</t>
  </si>
  <si>
    <t>Year 1</t>
  </si>
  <si>
    <t>Year 2</t>
  </si>
  <si>
    <t>Year 3</t>
  </si>
  <si>
    <t>Year 4</t>
  </si>
  <si>
    <t>Year 5</t>
  </si>
  <si>
    <t>Base Year</t>
  </si>
  <si>
    <t>Benefit rates - based on year</t>
  </si>
  <si>
    <t>BUFA</t>
  </si>
  <si>
    <t>Admin/Professional</t>
  </si>
  <si>
    <t>OSSTF</t>
  </si>
  <si>
    <t>CUPE 4207 unit 1</t>
  </si>
  <si>
    <t>Non-Union Instructor</t>
  </si>
  <si>
    <t>BUFA Overload</t>
  </si>
  <si>
    <t>BUFA overload</t>
  </si>
  <si>
    <t>CUPE 4207 Unit 1 Instructor</t>
  </si>
  <si>
    <t>CUPE 4207 Unit 1 TA</t>
  </si>
  <si>
    <t>per credit</t>
  </si>
  <si>
    <t>CUPE 4207 Unit 1 Marker/Grader</t>
  </si>
  <si>
    <t>per hour</t>
  </si>
  <si>
    <t>per credit/120 hours</t>
  </si>
  <si>
    <t>Ancillary Fee (estimate)</t>
  </si>
  <si>
    <t>Business or Computer Science</t>
  </si>
  <si>
    <t>Domestic - Per credit fee</t>
  </si>
  <si>
    <t>International - Per credit fee</t>
  </si>
  <si>
    <t>Arts or Science</t>
  </si>
  <si>
    <t>Total Domestic tuition</t>
  </si>
  <si>
    <t>Total International tuition</t>
  </si>
  <si>
    <t>Base Salary per Faculty</t>
  </si>
  <si>
    <t>Total New faculty cost</t>
  </si>
  <si>
    <t>Total Salary</t>
  </si>
  <si>
    <t>Benefits</t>
  </si>
  <si>
    <t xml:space="preserve">Benefits </t>
  </si>
  <si>
    <t>PERSONNEL</t>
  </si>
  <si>
    <t>Salary of new staff position</t>
  </si>
  <si>
    <t>Part-time Teaching costs</t>
  </si>
  <si>
    <t>New Faculty Positions</t>
  </si>
  <si>
    <t>New Ongoing Staff positions</t>
  </si>
  <si>
    <t>Stipend Transfer</t>
  </si>
  <si>
    <t># BUFA overload contracts (per credit)</t>
  </si>
  <si>
    <t>BUFA Overlod salary</t>
  </si>
  <si>
    <t># of Non-union instructors (per credit)</t>
  </si>
  <si>
    <t>Non-union Instructor salary</t>
  </si>
  <si>
    <t># of CUPE 4207 Unit 1 Instructors (per credit)</t>
  </si>
  <si>
    <t>CUPE 4207 Unit 1 Instructor salary</t>
  </si>
  <si>
    <t># of CUPE 4207 Unit 1 TAs (per credit)</t>
  </si>
  <si>
    <t>CUPE 4207 Unit 1 TAs salary</t>
  </si>
  <si>
    <t># of CUPE 4207 Unit 1 M/Gs hours</t>
  </si>
  <si>
    <t>CUPE 4207 Unit 1 M/Gs salary</t>
  </si>
  <si>
    <t>Total Part-time teaching salaries</t>
  </si>
  <si>
    <t>Total Part-Time Teaching costs</t>
  </si>
  <si>
    <t>Comments (if needed)</t>
  </si>
  <si>
    <t>OPERATING COSTS</t>
  </si>
  <si>
    <t>NET SURPLUS/DEFICIT</t>
  </si>
  <si>
    <t>Other operating costs</t>
  </si>
  <si>
    <t>Materials &amp; Supplies</t>
  </si>
  <si>
    <t>Direct program costs</t>
  </si>
  <si>
    <t>Total Direct program costs</t>
  </si>
  <si>
    <t>Start-up Costs</t>
  </si>
  <si>
    <t>PER amount</t>
  </si>
  <si>
    <t>Other</t>
  </si>
  <si>
    <t>TOTAL OPERATING COSTS</t>
  </si>
  <si>
    <t>TOTAL PERSONNEL COSTS</t>
  </si>
  <si>
    <t># Offices</t>
  </si>
  <si>
    <t># labs</t>
  </si>
  <si>
    <t>Faculty: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</si>
  <si>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>Inputs to be made in the blue highlighted cells</t>
    </r>
  </si>
  <si>
    <t>Signoffs</t>
  </si>
  <si>
    <t>Dean</t>
  </si>
  <si>
    <t>Provost</t>
  </si>
  <si>
    <t>Date</t>
  </si>
  <si>
    <t>PER funding</t>
  </si>
  <si>
    <t>New Ongoing OSSTF staff</t>
  </si>
  <si>
    <t>Incremental Co-op Costs</t>
  </si>
  <si>
    <t>Incremental Library Costs</t>
  </si>
  <si>
    <t>Direct Incremental costs</t>
  </si>
  <si>
    <t>Incremental Scholarship costs</t>
  </si>
  <si>
    <t>Space needs (net new space)</t>
  </si>
  <si>
    <t>Rationale needs to be provided here if amounts are input</t>
  </si>
  <si>
    <t>New Ongoing Other staff</t>
  </si>
  <si>
    <t>Total New OSSTF Staff cost</t>
  </si>
  <si>
    <t>Total New Other Staff cost</t>
  </si>
  <si>
    <r>
      <t xml:space="preserve">Continuing Faculty </t>
    </r>
    <r>
      <rPr>
        <i/>
        <sz val="9"/>
        <color theme="1"/>
        <rFont val="Calibri"/>
        <family val="2"/>
      </rPr>
      <t>(assumed 3.5% annual increase)</t>
    </r>
  </si>
  <si>
    <r>
      <t>Continuing Staff</t>
    </r>
    <r>
      <rPr>
        <i/>
        <sz val="9"/>
        <color theme="1"/>
        <rFont val="Calibri"/>
        <family val="2"/>
      </rPr>
      <t xml:space="preserve"> (assumed 2.9% annual increase)</t>
    </r>
  </si>
  <si>
    <r>
      <t xml:space="preserve">Continuing Staff </t>
    </r>
    <r>
      <rPr>
        <i/>
        <sz val="9"/>
        <color theme="1"/>
        <rFont val="Calibri"/>
        <family val="2"/>
      </rPr>
      <t>(assumed 1.0% annual increase)</t>
    </r>
  </si>
  <si>
    <t>Other:</t>
  </si>
  <si>
    <t>Tuition rate Domestic (per credit):</t>
  </si>
  <si>
    <t>Tuition rate International - year 1 (per credit):</t>
  </si>
  <si>
    <t>Tuition rate International - years 2-5 (per credit):</t>
  </si>
  <si>
    <t>ENROLLMENT Domestic (Headcount)</t>
  </si>
  <si>
    <t>ENROLLMENT International (Headcount)</t>
  </si>
  <si>
    <t># Credits</t>
  </si>
  <si>
    <t>Total Scholarship budget (CC9000, 2023-24)</t>
  </si>
  <si>
    <t>Estimated UG enrolment</t>
  </si>
  <si>
    <t>Average per student</t>
  </si>
  <si>
    <t>Scholarship (based on on 2023-24 Budget)</t>
  </si>
  <si>
    <t>Based on 2023-24 budget - average scholarship per student headcount</t>
  </si>
  <si>
    <t>2023-24</t>
  </si>
  <si>
    <t>Part-Time Teaching rates (use graduate complete rates for budget) - base year 2023-24</t>
  </si>
  <si>
    <t>Does this require new space for Capital?</t>
  </si>
  <si>
    <t>If yes - need a business case for Capital</t>
  </si>
  <si>
    <t>University Overhead - other (14% of revenue)</t>
  </si>
  <si>
    <t>Co-op Program:</t>
  </si>
  <si>
    <t>Yes</t>
  </si>
  <si>
    <t>No</t>
  </si>
  <si>
    <t>Co-op, if yes % of students in program:</t>
  </si>
  <si>
    <t>Co-op Revenue</t>
  </si>
  <si>
    <t>Co-Op fees</t>
  </si>
  <si>
    <t>Admin Fee</t>
  </si>
  <si>
    <t>Pre-Employment training (0N90)</t>
  </si>
  <si>
    <t>Job Search Fee</t>
  </si>
  <si>
    <t>University Overhead - student specific (10% of revenue)</t>
  </si>
  <si>
    <t>Marketing/Advertising</t>
  </si>
  <si>
    <t>Major Modification Program:</t>
  </si>
  <si>
    <t>Proposed Budget for Major Modifications Program &amp; Resource Template - Undergraduate</t>
  </si>
  <si>
    <t>Please noted only incremental/new revenue and expenses in this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</si>
</sst>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\-&quot;$&quot;#,##0.00"/>
    <numFmt numFmtId="165" formatCode="&quot;$&quot;#,##0.00"/>
    <numFmt numFmtId="166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2" borderId="0" xfId="0" applyFont="1" applyFill="1"/>
    <xf numFmtId="0" fontId="2" fillId="0" borderId="3" xfId="0" applyFont="1" applyBorder="1" applyAlignment="1">
      <alignment horizontal="center"/>
    </xf>
    <xf numFmtId="43" fontId="0" fillId="0" borderId="0" xfId="18" applyFont="1"/>
    <xf numFmtId="9" fontId="0" fillId="0" borderId="0" xfId="15" applyFont="1"/>
    <xf numFmtId="43" fontId="0" fillId="0" borderId="0" xfId="0" applyNumberFormat="1"/>
    <xf numFmtId="10" fontId="0" fillId="0" borderId="0" xfId="15" applyNumberFormat="1" applyFont="1"/>
    <xf numFmtId="0" fontId="2" fillId="0" borderId="0" xfId="0" applyFont="1" applyAlignment="1">
      <alignment wrapText="1"/>
    </xf>
    <xf numFmtId="0" fontId="0" fillId="0" borderId="0" xfId="0" applyFont="1"/>
    <xf numFmtId="0" fontId="2" fillId="0" borderId="4" xfId="0" applyFont="1" applyBorder="1" applyAlignment="1">
      <alignment horizontal="right"/>
    </xf>
    <xf numFmtId="0" fontId="0" fillId="0" borderId="5" xfId="0" applyFont="1" applyBorder="1"/>
    <xf numFmtId="0" fontId="3" fillId="0" borderId="5" xfId="0" applyFont="1" applyBorder="1" applyAlignment="1">
      <alignment horizontal="right"/>
    </xf>
    <xf numFmtId="0" fontId="2" fillId="0" borderId="5" xfId="0" applyFont="1" applyBorder="1"/>
    <xf numFmtId="0" fontId="0" fillId="0" borderId="5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0" fillId="3" borderId="6" xfId="0" applyFont="1" applyFill="1" applyBorder="1"/>
    <xf numFmtId="164" fontId="0" fillId="3" borderId="6" xfId="0" applyNumberFormat="1" applyFont="1" applyFill="1" applyBorder="1"/>
    <xf numFmtId="0" fontId="2" fillId="0" borderId="7" xfId="0" applyFont="1" applyBorder="1"/>
    <xf numFmtId="164" fontId="0" fillId="0" borderId="7" xfId="0" applyNumberFormat="1" applyFont="1" applyBorder="1"/>
    <xf numFmtId="0" fontId="0" fillId="0" borderId="8" xfId="0" applyFont="1" applyBorder="1" applyAlignment="1">
      <alignment horizontal="left" indent="2"/>
    </xf>
    <xf numFmtId="0" fontId="2" fillId="0" borderId="8" xfId="0" applyFont="1" applyBorder="1" applyAlignment="1">
      <alignment horizontal="left"/>
    </xf>
    <xf numFmtId="0" fontId="2" fillId="3" borderId="6" xfId="0" applyFont="1" applyFill="1" applyBorder="1" applyAlignment="1">
      <alignment horizontal="left" indent="2"/>
    </xf>
    <xf numFmtId="0" fontId="0" fillId="0" borderId="5" xfId="0" applyFont="1" applyBorder="1" applyAlignment="1">
      <alignment horizontal="left" indent="1"/>
    </xf>
    <xf numFmtId="0" fontId="2" fillId="0" borderId="5" xfId="0" applyFont="1" applyFill="1" applyBorder="1" applyAlignment="1">
      <alignment horizontal="left" indent="2"/>
    </xf>
    <xf numFmtId="165" fontId="2" fillId="0" borderId="5" xfId="0" applyNumberFormat="1" applyFont="1" applyFill="1" applyBorder="1"/>
    <xf numFmtId="0" fontId="2" fillId="3" borderId="6" xfId="0" applyFont="1" applyFill="1" applyBorder="1" applyAlignment="1">
      <alignment horizontal="left"/>
    </xf>
    <xf numFmtId="165" fontId="0" fillId="3" borderId="6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4" borderId="6" xfId="0" applyFont="1" applyFill="1" applyBorder="1"/>
    <xf numFmtId="165" fontId="0" fillId="4" borderId="6" xfId="0" applyNumberFormat="1" applyFont="1" applyFill="1" applyBorder="1"/>
    <xf numFmtId="0" fontId="0" fillId="0" borderId="5" xfId="0" applyFont="1" applyFill="1" applyBorder="1"/>
    <xf numFmtId="0" fontId="0" fillId="0" borderId="5" xfId="0" applyFont="1" applyBorder="1" applyAlignment="1">
      <alignment horizontal="left" wrapText="1" indent="1"/>
    </xf>
    <xf numFmtId="0" fontId="3" fillId="0" borderId="5" xfId="0" applyFont="1" applyBorder="1" applyAlignment="1">
      <alignment horizontal="left" indent="2"/>
    </xf>
    <xf numFmtId="0" fontId="3" fillId="0" borderId="0" xfId="0" applyFont="1"/>
    <xf numFmtId="0" fontId="3" fillId="0" borderId="5" xfId="0" applyFont="1" applyFill="1" applyBorder="1" applyAlignment="1">
      <alignment horizontal="left" indent="2"/>
    </xf>
    <xf numFmtId="0" fontId="3" fillId="0" borderId="0" xfId="0" applyFont="1" applyFill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4" fillId="0" borderId="0" xfId="0" applyFont="1"/>
    <xf numFmtId="0" fontId="2" fillId="0" borderId="5" xfId="0" applyFont="1" applyFill="1" applyBorder="1"/>
    <xf numFmtId="0" fontId="2" fillId="5" borderId="4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0" fillId="5" borderId="5" xfId="0" applyFont="1" applyFill="1" applyBorder="1"/>
    <xf numFmtId="2" fontId="0" fillId="5" borderId="5" xfId="0" applyNumberFormat="1" applyFont="1" applyFill="1" applyBorder="1"/>
    <xf numFmtId="43" fontId="0" fillId="5" borderId="5" xfId="18" applyFont="1" applyFill="1" applyBorder="1"/>
    <xf numFmtId="0" fontId="0" fillId="0" borderId="9" xfId="0" applyFont="1" applyBorder="1"/>
    <xf numFmtId="0" fontId="0" fillId="0" borderId="8" xfId="0" applyFont="1" applyBorder="1"/>
    <xf numFmtId="0" fontId="2" fillId="0" borderId="7" xfId="0" applyFont="1" applyFill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165" fontId="0" fillId="0" borderId="7" xfId="0" applyNumberFormat="1" applyFont="1" applyFill="1" applyBorder="1"/>
    <xf numFmtId="0" fontId="2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/>
    <xf numFmtId="0" fontId="0" fillId="0" borderId="5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left" indent="1"/>
    </xf>
    <xf numFmtId="166" fontId="0" fillId="0" borderId="0" xfId="18" applyNumberFormat="1" applyFont="1"/>
    <xf numFmtId="0" fontId="2" fillId="0" borderId="5" xfId="0" applyFont="1" applyBorder="1" applyAlignment="1">
      <alignment horizontal="right"/>
    </xf>
    <xf numFmtId="0" fontId="2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3" xfId="0" applyFont="1" applyBorder="1"/>
    <xf numFmtId="0" fontId="0" fillId="0" borderId="17" xfId="0" applyFont="1" applyBorder="1"/>
    <xf numFmtId="0" fontId="2" fillId="0" borderId="16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5" borderId="0" xfId="0" applyFont="1" applyFill="1" applyBorder="1"/>
    <xf numFmtId="0" fontId="0" fillId="5" borderId="0" xfId="0" applyFont="1" applyFill="1"/>
    <xf numFmtId="0" fontId="2" fillId="0" borderId="0" xfId="0" applyFont="1" applyAlignment="1">
      <alignment horizontal="right"/>
    </xf>
    <xf numFmtId="0" fontId="0" fillId="0" borderId="9" xfId="0" applyFont="1" applyFill="1" applyBorder="1" applyAlignment="1">
      <alignment wrapText="1"/>
    </xf>
    <xf numFmtId="0" fontId="2" fillId="4" borderId="0" xfId="0" applyFont="1" applyFill="1" applyBorder="1"/>
    <xf numFmtId="165" fontId="0" fillId="4" borderId="0" xfId="0" applyNumberFormat="1" applyFont="1" applyFill="1" applyBorder="1"/>
    <xf numFmtId="165" fontId="0" fillId="0" borderId="0" xfId="0" applyNumberFormat="1" applyFont="1"/>
    <xf numFmtId="0" fontId="0" fillId="5" borderId="7" xfId="0" applyFont="1" applyFill="1" applyBorder="1" applyAlignment="1">
      <alignment horizontal="left" indent="1"/>
    </xf>
    <xf numFmtId="166" fontId="0" fillId="0" borderId="5" xfId="18" applyNumberFormat="1" applyFont="1" applyBorder="1"/>
    <xf numFmtId="166" fontId="0" fillId="0" borderId="5" xfId="18" applyNumberFormat="1" applyFont="1" applyFill="1" applyBorder="1"/>
    <xf numFmtId="166" fontId="2" fillId="0" borderId="5" xfId="18" applyNumberFormat="1" applyFont="1" applyBorder="1"/>
    <xf numFmtId="166" fontId="0" fillId="5" borderId="8" xfId="18" applyNumberFormat="1" applyFont="1" applyFill="1" applyBorder="1"/>
    <xf numFmtId="166" fontId="2" fillId="0" borderId="8" xfId="18" applyNumberFormat="1" applyFont="1" applyBorder="1"/>
    <xf numFmtId="166" fontId="0" fillId="5" borderId="5" xfId="18" applyNumberFormat="1" applyFont="1" applyFill="1" applyBorder="1"/>
    <xf numFmtId="166" fontId="3" fillId="0" borderId="5" xfId="18" applyNumberFormat="1" applyFont="1" applyFill="1" applyBorder="1"/>
    <xf numFmtId="166" fontId="2" fillId="0" borderId="5" xfId="18" applyNumberFormat="1" applyFont="1" applyFill="1" applyBorder="1"/>
    <xf numFmtId="166" fontId="0" fillId="5" borderId="7" xfId="18" applyNumberFormat="1" applyFont="1" applyFill="1" applyBorder="1"/>
    <xf numFmtId="166" fontId="2" fillId="5" borderId="5" xfId="18" applyNumberFormat="1" applyFont="1" applyFill="1" applyBorder="1"/>
    <xf numFmtId="166" fontId="0" fillId="3" borderId="6" xfId="18" applyNumberFormat="1" applyFont="1" applyFill="1" applyBorder="1"/>
    <xf numFmtId="166" fontId="2" fillId="0" borderId="9" xfId="18" applyNumberFormat="1" applyFont="1" applyBorder="1"/>
    <xf numFmtId="0" fontId="2" fillId="5" borderId="5" xfId="0" applyFont="1" applyFill="1" applyBorder="1"/>
    <xf numFmtId="0" fontId="0" fillId="0" borderId="0" xfId="0" applyBorder="1"/>
    <xf numFmtId="43" fontId="0" fillId="0" borderId="5" xfId="18" applyFont="1" applyFill="1" applyBorder="1"/>
    <xf numFmtId="166" fontId="0" fillId="0" borderId="8" xfId="18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0" xfId="0" applyFont="1" applyFill="1"/>
    <xf numFmtId="0" fontId="0" fillId="5" borderId="2" xfId="0" applyFont="1" applyFill="1" applyBorder="1"/>
    <xf numFmtId="43" fontId="0" fillId="0" borderId="1" xfId="18" applyFont="1" applyBorder="1"/>
    <xf numFmtId="9" fontId="0" fillId="5" borderId="5" xfId="15" applyFont="1" applyFill="1" applyBorder="1"/>
    <xf numFmtId="166" fontId="0" fillId="0" borderId="8" xfId="18" applyNumberFormat="1" applyFont="1" applyBorder="1"/>
    <xf numFmtId="0" fontId="2" fillId="0" borderId="0" xfId="0" applyFont="1" applyFill="1"/>
    <xf numFmtId="0" fontId="0" fillId="0" borderId="17" xfId="0" applyFont="1" applyFill="1" applyBorder="1" applyAlignment="1">
      <alignment horizontal="left" wrapText="1" indent="1"/>
    </xf>
    <xf numFmtId="0" fontId="2" fillId="0" borderId="0" xfId="0" applyFont="1" applyBorder="1"/>
    <xf numFmtId="0" fontId="2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987CA-54CC-4CEC-9881-5A99D9EC0AF7}">
  <sheetPr>
    <tabColor theme="9" tint="-0.24997000396251678"/>
    <pageSetUpPr fitToPage="1"/>
  </sheetPr>
  <dimension ref="A1:L128"/>
  <sheetViews>
    <sheetView tabSelected="1" workbookViewId="0" topLeftCell="A1">
      <pane xSplit="1" ySplit="12" topLeftCell="B13" activePane="bottomRight" state="frozen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5"/>
  <cols>
    <col min="1" max="1" width="41.28125" style="11" customWidth="1"/>
    <col min="2" max="4" width="13.7109375" style="11" customWidth="1"/>
    <col min="5" max="6" width="13.57421875" style="11" bestFit="1" customWidth="1"/>
    <col min="7" max="7" width="51.00390625" style="11" customWidth="1"/>
    <col min="8" max="8" width="13.7109375" style="11" bestFit="1" customWidth="1"/>
    <col min="9" max="9" width="15.7109375" style="11" bestFit="1" customWidth="1"/>
    <col min="10" max="16384" width="9.140625" style="11" customWidth="1"/>
  </cols>
  <sheetData>
    <row r="1" spans="1:6" ht="15">
      <c r="A1" s="112" t="s">
        <v>139</v>
      </c>
      <c r="B1" s="112"/>
      <c r="C1" s="112"/>
      <c r="D1" s="112"/>
      <c r="E1" s="112"/>
      <c r="F1" s="112"/>
    </row>
    <row r="2" spans="1:6" ht="15">
      <c r="A2" s="70" t="s">
        <v>91</v>
      </c>
      <c r="B2" s="77"/>
      <c r="C2" s="78"/>
      <c r="D2" s="77"/>
      <c r="E2" s="77"/>
      <c r="F2" s="77"/>
    </row>
    <row r="3" spans="1:6" ht="15">
      <c r="A3" s="111" t="s">
        <v>140</v>
      </c>
      <c r="B3" s="111"/>
      <c r="C3" s="111"/>
      <c r="D3" s="111"/>
      <c r="E3" s="111"/>
      <c r="F3" s="111"/>
    </row>
    <row r="4" spans="1:6" ht="15">
      <c r="A4" s="75"/>
      <c r="B4" s="76"/>
      <c r="C4" s="76"/>
      <c r="D4" s="76"/>
      <c r="E4" s="76"/>
      <c r="F4" s="76"/>
    </row>
    <row r="5" spans="1:7" ht="15">
      <c r="A5" s="65" t="s">
        <v>90</v>
      </c>
      <c r="B5" s="45"/>
      <c r="C5" s="45"/>
      <c r="D5" s="46"/>
      <c r="E5" s="1"/>
      <c r="F5" s="2"/>
      <c r="G5" s="13"/>
    </row>
    <row r="6" spans="1:7" ht="15">
      <c r="A6" s="12" t="s">
        <v>138</v>
      </c>
      <c r="B6" s="44"/>
      <c r="C6" s="45"/>
      <c r="D6" s="46"/>
      <c r="E6" s="1"/>
      <c r="F6" s="2"/>
      <c r="G6" s="51"/>
    </row>
    <row r="7" spans="1:7" ht="15">
      <c r="A7" s="12" t="s">
        <v>111</v>
      </c>
      <c r="B7" s="49"/>
      <c r="C7" s="49"/>
      <c r="D7" s="49"/>
      <c r="E7" s="49"/>
      <c r="F7" s="49"/>
      <c r="G7" s="50"/>
    </row>
    <row r="8" spans="1:7" ht="15">
      <c r="A8" s="65" t="s">
        <v>112</v>
      </c>
      <c r="B8" s="49"/>
      <c r="C8" s="49"/>
      <c r="D8" s="49"/>
      <c r="E8" s="49"/>
      <c r="F8" s="49"/>
      <c r="G8" s="50"/>
    </row>
    <row r="9" spans="1:7" ht="15">
      <c r="A9" s="65" t="s">
        <v>113</v>
      </c>
      <c r="B9" s="49"/>
      <c r="C9" s="101">
        <f>B8</f>
        <v>0</v>
      </c>
      <c r="D9" s="101">
        <f>C8</f>
        <v>0</v>
      </c>
      <c r="E9" s="101">
        <f>D8</f>
        <v>0</v>
      </c>
      <c r="F9" s="101">
        <f>E8</f>
        <v>0</v>
      </c>
      <c r="G9" s="50"/>
    </row>
    <row r="10" spans="1:7" ht="15">
      <c r="A10" s="65" t="s">
        <v>127</v>
      </c>
      <c r="B10" s="49"/>
      <c r="C10" s="101"/>
      <c r="D10" s="101"/>
      <c r="E10" s="101"/>
      <c r="F10" s="101"/>
      <c r="G10" s="50"/>
    </row>
    <row r="11" spans="1:7" ht="15">
      <c r="A11" s="65" t="s">
        <v>130</v>
      </c>
      <c r="B11" s="107"/>
      <c r="C11" s="101"/>
      <c r="D11" s="101"/>
      <c r="E11" s="101"/>
      <c r="F11" s="101"/>
      <c r="G11" s="50"/>
    </row>
    <row r="12" spans="1:7" ht="30">
      <c r="A12" s="13"/>
      <c r="B12" s="41" t="s">
        <v>0</v>
      </c>
      <c r="C12" s="41" t="s">
        <v>1</v>
      </c>
      <c r="D12" s="41" t="s">
        <v>2</v>
      </c>
      <c r="E12" s="41" t="s">
        <v>3</v>
      </c>
      <c r="F12" s="41" t="s">
        <v>4</v>
      </c>
      <c r="G12" s="52" t="s">
        <v>76</v>
      </c>
    </row>
    <row r="13" spans="1:7" ht="15">
      <c r="A13" s="14" t="s">
        <v>5</v>
      </c>
      <c r="B13" s="47"/>
      <c r="C13" s="47"/>
      <c r="D13" s="47"/>
      <c r="E13" s="47"/>
      <c r="F13" s="47"/>
      <c r="G13" s="53"/>
    </row>
    <row r="14" spans="1:7" ht="15">
      <c r="A14" s="15" t="s">
        <v>114</v>
      </c>
      <c r="B14" s="13"/>
      <c r="C14" s="13"/>
      <c r="D14" s="13"/>
      <c r="E14" s="13"/>
      <c r="F14" s="13"/>
      <c r="G14" s="53"/>
    </row>
    <row r="15" spans="1:7" ht="15">
      <c r="A15" s="16" t="s">
        <v>6</v>
      </c>
      <c r="B15" s="47"/>
      <c r="C15" s="47"/>
      <c r="D15" s="47"/>
      <c r="E15" s="47"/>
      <c r="F15" s="47"/>
      <c r="G15" s="53"/>
    </row>
    <row r="16" spans="1:7" ht="15">
      <c r="A16" s="16" t="s">
        <v>7</v>
      </c>
      <c r="B16" s="47"/>
      <c r="C16" s="47"/>
      <c r="D16" s="47"/>
      <c r="E16" s="47"/>
      <c r="F16" s="47"/>
      <c r="G16" s="53"/>
    </row>
    <row r="17" spans="1:7" ht="15">
      <c r="A17" s="16" t="s">
        <v>8</v>
      </c>
      <c r="B17" s="47"/>
      <c r="C17" s="47"/>
      <c r="D17" s="47"/>
      <c r="E17" s="47"/>
      <c r="F17" s="47"/>
      <c r="G17" s="53"/>
    </row>
    <row r="18" spans="1:7" ht="15">
      <c r="A18" s="16" t="s">
        <v>9</v>
      </c>
      <c r="B18" s="47"/>
      <c r="C18" s="47"/>
      <c r="D18" s="47"/>
      <c r="E18" s="47"/>
      <c r="F18" s="47"/>
      <c r="G18" s="53"/>
    </row>
    <row r="19" spans="1:7" ht="15">
      <c r="A19" s="16" t="s">
        <v>10</v>
      </c>
      <c r="B19" s="47"/>
      <c r="C19" s="47"/>
      <c r="D19" s="47"/>
      <c r="E19" s="47"/>
      <c r="F19" s="47"/>
      <c r="G19" s="53"/>
    </row>
    <row r="20" spans="1:7" ht="15">
      <c r="A20" s="15" t="s">
        <v>11</v>
      </c>
      <c r="B20" s="15">
        <f>SUM(B15:B19)</f>
        <v>0</v>
      </c>
      <c r="C20" s="15">
        <f aca="true" t="shared" si="0" ref="C20:F20">SUM(,C15:C19)</f>
        <v>0</v>
      </c>
      <c r="D20" s="15">
        <f t="shared" si="0"/>
        <v>0</v>
      </c>
      <c r="E20" s="15">
        <f t="shared" si="0"/>
        <v>0</v>
      </c>
      <c r="F20" s="15">
        <f t="shared" si="0"/>
        <v>0</v>
      </c>
      <c r="G20" s="53"/>
    </row>
    <row r="21" spans="1:7" ht="15">
      <c r="A21" s="15"/>
      <c r="B21" s="15"/>
      <c r="C21" s="15"/>
      <c r="D21" s="15"/>
      <c r="E21" s="15"/>
      <c r="F21" s="15"/>
      <c r="G21" s="53"/>
    </row>
    <row r="22" spans="1:7" ht="15">
      <c r="A22" s="15" t="s">
        <v>115</v>
      </c>
      <c r="B22" s="13"/>
      <c r="C22" s="13"/>
      <c r="D22" s="13"/>
      <c r="E22" s="13"/>
      <c r="F22" s="13"/>
      <c r="G22" s="53"/>
    </row>
    <row r="23" spans="1:7" ht="15">
      <c r="A23" s="16" t="s">
        <v>6</v>
      </c>
      <c r="B23" s="47"/>
      <c r="C23" s="47"/>
      <c r="D23" s="47"/>
      <c r="E23" s="47"/>
      <c r="F23" s="47"/>
      <c r="G23" s="53"/>
    </row>
    <row r="24" spans="1:7" ht="15">
      <c r="A24" s="16" t="s">
        <v>7</v>
      </c>
      <c r="B24" s="47"/>
      <c r="C24" s="47"/>
      <c r="D24" s="47"/>
      <c r="E24" s="47"/>
      <c r="F24" s="47"/>
      <c r="G24" s="53"/>
    </row>
    <row r="25" spans="1:7" ht="15">
      <c r="A25" s="16" t="s">
        <v>8</v>
      </c>
      <c r="B25" s="47"/>
      <c r="C25" s="47"/>
      <c r="D25" s="47"/>
      <c r="E25" s="47"/>
      <c r="F25" s="47"/>
      <c r="G25" s="53"/>
    </row>
    <row r="26" spans="1:7" ht="15">
      <c r="A26" s="16" t="s">
        <v>9</v>
      </c>
      <c r="B26" s="47"/>
      <c r="C26" s="47"/>
      <c r="D26" s="47"/>
      <c r="E26" s="47"/>
      <c r="F26" s="47"/>
      <c r="G26" s="53"/>
    </row>
    <row r="27" spans="1:7" ht="15">
      <c r="A27" s="16" t="s">
        <v>10</v>
      </c>
      <c r="B27" s="47"/>
      <c r="C27" s="47"/>
      <c r="D27" s="47"/>
      <c r="E27" s="47"/>
      <c r="F27" s="47"/>
      <c r="G27" s="53"/>
    </row>
    <row r="28" spans="1:7" ht="15">
      <c r="A28" s="15" t="s">
        <v>11</v>
      </c>
      <c r="B28" s="15">
        <f>SUM(B23:B27)</f>
        <v>0</v>
      </c>
      <c r="C28" s="15">
        <f aca="true" t="shared" si="1" ref="C28:F28">SUM(,C23:C27)</f>
        <v>0</v>
      </c>
      <c r="D28" s="15">
        <f t="shared" si="1"/>
        <v>0</v>
      </c>
      <c r="E28" s="15">
        <f t="shared" si="1"/>
        <v>0</v>
      </c>
      <c r="F28" s="15">
        <f t="shared" si="1"/>
        <v>0</v>
      </c>
      <c r="G28" s="53"/>
    </row>
    <row r="29" spans="1:7" ht="15">
      <c r="A29" s="15"/>
      <c r="B29" s="15"/>
      <c r="C29" s="15"/>
      <c r="D29" s="15"/>
      <c r="E29" s="15"/>
      <c r="F29" s="15"/>
      <c r="G29" s="53"/>
    </row>
    <row r="30" spans="1:7" ht="15">
      <c r="A30" s="15" t="s">
        <v>116</v>
      </c>
      <c r="B30" s="99">
        <v>5</v>
      </c>
      <c r="C30" s="99">
        <v>5</v>
      </c>
      <c r="D30" s="99">
        <v>5</v>
      </c>
      <c r="E30" s="99">
        <v>5</v>
      </c>
      <c r="F30" s="99">
        <v>5</v>
      </c>
      <c r="G30" s="53"/>
    </row>
    <row r="31" spans="1:7" ht="15.75" thickBot="1">
      <c r="A31" s="15"/>
      <c r="B31" s="34"/>
      <c r="C31" s="34"/>
      <c r="D31" s="34"/>
      <c r="E31" s="34"/>
      <c r="F31" s="34"/>
      <c r="G31" s="53"/>
    </row>
    <row r="32" spans="1:7" ht="6.75" customHeight="1" thickBot="1">
      <c r="A32" s="18"/>
      <c r="B32" s="19"/>
      <c r="C32" s="19"/>
      <c r="D32" s="19"/>
      <c r="E32" s="19"/>
      <c r="F32" s="19"/>
      <c r="G32" s="53"/>
    </row>
    <row r="33" spans="1:7" ht="15">
      <c r="A33" s="20" t="s">
        <v>13</v>
      </c>
      <c r="B33" s="21"/>
      <c r="C33" s="21"/>
      <c r="D33" s="21"/>
      <c r="E33" s="21"/>
      <c r="F33" s="21"/>
      <c r="G33" s="53"/>
    </row>
    <row r="34" spans="1:7" ht="15">
      <c r="A34" s="15" t="s">
        <v>12</v>
      </c>
      <c r="B34" s="13"/>
      <c r="C34" s="13"/>
      <c r="D34" s="13"/>
      <c r="E34" s="13"/>
      <c r="F34" s="13"/>
      <c r="G34" s="53"/>
    </row>
    <row r="35" spans="1:7" ht="15">
      <c r="A35" s="16" t="s">
        <v>14</v>
      </c>
      <c r="B35" s="87">
        <f>(B20*B7*B30)</f>
        <v>0</v>
      </c>
      <c r="C35" s="87">
        <f aca="true" t="shared" si="2" ref="C35:F35">(C20*C7*C30)</f>
        <v>0</v>
      </c>
      <c r="D35" s="87">
        <f t="shared" si="2"/>
        <v>0</v>
      </c>
      <c r="E35" s="87">
        <f t="shared" si="2"/>
        <v>0</v>
      </c>
      <c r="F35" s="87">
        <f t="shared" si="2"/>
        <v>0</v>
      </c>
      <c r="G35" s="53"/>
    </row>
    <row r="36" spans="1:7" ht="15">
      <c r="A36" s="16" t="s">
        <v>15</v>
      </c>
      <c r="B36" s="88">
        <f>B20*'Cost Drivers'!$B$4*B30</f>
        <v>0</v>
      </c>
      <c r="C36" s="88">
        <f>C20*'Cost Drivers'!$B$4*C30</f>
        <v>0</v>
      </c>
      <c r="D36" s="88">
        <f>D20*'Cost Drivers'!$B$4*D30</f>
        <v>0</v>
      </c>
      <c r="E36" s="88">
        <f>E20*'Cost Drivers'!$B$4*E30</f>
        <v>0</v>
      </c>
      <c r="F36" s="88">
        <f>F20*'Cost Drivers'!$B$4*F30</f>
        <v>0</v>
      </c>
      <c r="G36" s="53"/>
    </row>
    <row r="37" spans="1:7" ht="15">
      <c r="A37" s="17" t="s">
        <v>51</v>
      </c>
      <c r="B37" s="89">
        <f>SUM(B35:B36)</f>
        <v>0</v>
      </c>
      <c r="C37" s="89">
        <f aca="true" t="shared" si="3" ref="C37:F37">SUM(C35:C36)</f>
        <v>0</v>
      </c>
      <c r="D37" s="89">
        <f t="shared" si="3"/>
        <v>0</v>
      </c>
      <c r="E37" s="89">
        <f t="shared" si="3"/>
        <v>0</v>
      </c>
      <c r="F37" s="89">
        <f t="shared" si="3"/>
        <v>0</v>
      </c>
      <c r="G37" s="53"/>
    </row>
    <row r="38" spans="1:7" ht="15">
      <c r="A38" s="13"/>
      <c r="B38" s="87"/>
      <c r="C38" s="87"/>
      <c r="D38" s="87"/>
      <c r="E38" s="87"/>
      <c r="F38" s="87"/>
      <c r="G38" s="53"/>
    </row>
    <row r="39" spans="1:7" ht="15">
      <c r="A39" s="15" t="s">
        <v>16</v>
      </c>
      <c r="B39" s="87"/>
      <c r="C39" s="87"/>
      <c r="D39" s="87"/>
      <c r="E39" s="87"/>
      <c r="F39" s="87"/>
      <c r="G39" s="53"/>
    </row>
    <row r="40" spans="1:7" ht="15">
      <c r="A40" s="16" t="s">
        <v>14</v>
      </c>
      <c r="B40" s="87">
        <f>(B8*B23*B30)</f>
        <v>0</v>
      </c>
      <c r="C40" s="87">
        <f>((C8*C23*C30)+(B8*C24*C30))</f>
        <v>0</v>
      </c>
      <c r="D40" s="87">
        <f>((D8*D23*D30)+(D24*D30*C8)+(D25*D30*B8))</f>
        <v>0</v>
      </c>
      <c r="E40" s="87">
        <f>((E23*E8*E30)+(E24*E30*D8)+(E25*E30*C8)+(E26*E30*B8))</f>
        <v>0</v>
      </c>
      <c r="F40" s="87">
        <f>((F23*F30*F8)+(F24*F30*E8)+(F25*D8)+(F26*F30+C8)+(F27*F30*B8))</f>
        <v>0</v>
      </c>
      <c r="G40" s="53"/>
    </row>
    <row r="41" spans="1:7" ht="15">
      <c r="A41" s="16" t="s">
        <v>15</v>
      </c>
      <c r="B41" s="88">
        <f>B28*'Cost Drivers'!$B$5*B30</f>
        <v>0</v>
      </c>
      <c r="C41" s="88">
        <f>C28*'Cost Drivers'!$B$5*C30</f>
        <v>0</v>
      </c>
      <c r="D41" s="88">
        <f>D28*'Cost Drivers'!$B$5*D30</f>
        <v>0</v>
      </c>
      <c r="E41" s="88">
        <f>E28*'Cost Drivers'!$B$5*E30</f>
        <v>0</v>
      </c>
      <c r="F41" s="88">
        <f>F28*'Cost Drivers'!$B$5*F30</f>
        <v>0</v>
      </c>
      <c r="G41" s="53"/>
    </row>
    <row r="42" spans="1:7" s="3" customFormat="1" ht="15">
      <c r="A42" s="17" t="s">
        <v>52</v>
      </c>
      <c r="B42" s="89">
        <f>SUM(B40:B41)</f>
        <v>0</v>
      </c>
      <c r="C42" s="89">
        <f aca="true" t="shared" si="4" ref="C42:F42">SUM(C40:C41)</f>
        <v>0</v>
      </c>
      <c r="D42" s="89">
        <f t="shared" si="4"/>
        <v>0</v>
      </c>
      <c r="E42" s="89">
        <f t="shared" si="4"/>
        <v>0</v>
      </c>
      <c r="F42" s="89">
        <f t="shared" si="4"/>
        <v>0</v>
      </c>
      <c r="G42" s="54"/>
    </row>
    <row r="43" spans="1:7" s="3" customFormat="1" ht="15">
      <c r="A43" s="17"/>
      <c r="B43" s="89"/>
      <c r="C43" s="89"/>
      <c r="D43" s="89"/>
      <c r="E43" s="89"/>
      <c r="F43" s="89"/>
      <c r="G43" s="54"/>
    </row>
    <row r="44" spans="1:7" s="3" customFormat="1" ht="15">
      <c r="A44" s="40" t="s">
        <v>131</v>
      </c>
      <c r="B44" s="89">
        <f>B20*$B$11*'Cost Drivers'!$B$11</f>
        <v>0</v>
      </c>
      <c r="C44" s="89">
        <f>C20*$B$11*'Cost Drivers'!$B$11</f>
        <v>0</v>
      </c>
      <c r="D44" s="89">
        <f>D20*$B$11*'Cost Drivers'!$B$11</f>
        <v>0</v>
      </c>
      <c r="E44" s="89">
        <f>E20*$B$11*'Cost Drivers'!$B$11</f>
        <v>0</v>
      </c>
      <c r="F44" s="89">
        <f>F20*$B$11*'Cost Drivers'!$B$11</f>
        <v>0</v>
      </c>
      <c r="G44" s="54"/>
    </row>
    <row r="45" spans="1:7" ht="15">
      <c r="A45" s="13"/>
      <c r="B45" s="87"/>
      <c r="C45" s="87"/>
      <c r="D45" s="87"/>
      <c r="E45" s="87"/>
      <c r="F45" s="87"/>
      <c r="G45" s="53"/>
    </row>
    <row r="46" spans="1:7" ht="15">
      <c r="A46" s="15" t="s">
        <v>17</v>
      </c>
      <c r="B46" s="87"/>
      <c r="C46" s="87"/>
      <c r="D46" s="87"/>
      <c r="E46" s="87"/>
      <c r="F46" s="87"/>
      <c r="G46" s="53"/>
    </row>
    <row r="47" spans="1:7" ht="15">
      <c r="A47" s="16" t="s">
        <v>18</v>
      </c>
      <c r="B47" s="87">
        <f aca="true" t="shared" si="5" ref="B47:F48">B35+B40</f>
        <v>0</v>
      </c>
      <c r="C47" s="87">
        <f t="shared" si="5"/>
        <v>0</v>
      </c>
      <c r="D47" s="87">
        <f t="shared" si="5"/>
        <v>0</v>
      </c>
      <c r="E47" s="87">
        <f t="shared" si="5"/>
        <v>0</v>
      </c>
      <c r="F47" s="87">
        <f t="shared" si="5"/>
        <v>0</v>
      </c>
      <c r="G47" s="53"/>
    </row>
    <row r="48" spans="1:7" ht="15">
      <c r="A48" s="16" t="s">
        <v>19</v>
      </c>
      <c r="B48" s="87">
        <f t="shared" si="5"/>
        <v>0</v>
      </c>
      <c r="C48" s="87">
        <f t="shared" si="5"/>
        <v>0</v>
      </c>
      <c r="D48" s="87">
        <f t="shared" si="5"/>
        <v>0</v>
      </c>
      <c r="E48" s="87">
        <f t="shared" si="5"/>
        <v>0</v>
      </c>
      <c r="F48" s="87">
        <f t="shared" si="5"/>
        <v>0</v>
      </c>
      <c r="G48" s="53"/>
    </row>
    <row r="49" spans="1:7" ht="15">
      <c r="A49" s="22" t="s">
        <v>131</v>
      </c>
      <c r="B49" s="108">
        <f>B44</f>
        <v>0</v>
      </c>
      <c r="C49" s="108">
        <f>C44</f>
        <v>0</v>
      </c>
      <c r="D49" s="108">
        <f>D44</f>
        <v>0</v>
      </c>
      <c r="E49" s="108">
        <f>E44</f>
        <v>0</v>
      </c>
      <c r="F49" s="108">
        <f>F44</f>
        <v>0</v>
      </c>
      <c r="G49" s="53"/>
    </row>
    <row r="50" spans="1:7" ht="15">
      <c r="A50" s="22" t="s">
        <v>20</v>
      </c>
      <c r="B50" s="90"/>
      <c r="C50" s="90"/>
      <c r="D50" s="90"/>
      <c r="E50" s="90"/>
      <c r="F50" s="90"/>
      <c r="G50" s="53"/>
    </row>
    <row r="51" spans="1:7" ht="15.75" thickBot="1">
      <c r="A51" s="23" t="s">
        <v>21</v>
      </c>
      <c r="B51" s="91">
        <f>SUM(B47:B50)</f>
        <v>0</v>
      </c>
      <c r="C51" s="91">
        <f>SUM(C47:C50)</f>
        <v>0</v>
      </c>
      <c r="D51" s="91">
        <f>SUM(D47:D50)</f>
        <v>0</v>
      </c>
      <c r="E51" s="91">
        <f>SUM(E47:E50)</f>
        <v>0</v>
      </c>
      <c r="F51" s="91">
        <f>SUM(F47:F50)</f>
        <v>0</v>
      </c>
      <c r="G51" s="53"/>
    </row>
    <row r="52" spans="1:7" ht="6.75" customHeight="1" thickBot="1">
      <c r="A52" s="24"/>
      <c r="B52" s="18"/>
      <c r="C52" s="18"/>
      <c r="D52" s="18"/>
      <c r="E52" s="18"/>
      <c r="F52" s="18"/>
      <c r="G52" s="53"/>
    </row>
    <row r="53" spans="1:7" ht="15">
      <c r="A53" s="15" t="s">
        <v>58</v>
      </c>
      <c r="B53" s="13"/>
      <c r="C53" s="13"/>
      <c r="D53" s="13"/>
      <c r="E53" s="13"/>
      <c r="F53" s="13"/>
      <c r="G53" s="53"/>
    </row>
    <row r="54" spans="1:7" ht="15">
      <c r="A54" s="15" t="s">
        <v>61</v>
      </c>
      <c r="B54" s="13"/>
      <c r="C54" s="13"/>
      <c r="D54" s="13"/>
      <c r="E54" s="13"/>
      <c r="F54" s="13"/>
      <c r="G54" s="53"/>
    </row>
    <row r="55" spans="1:7" ht="15">
      <c r="A55" s="25" t="s">
        <v>22</v>
      </c>
      <c r="B55" s="48"/>
      <c r="C55" s="48"/>
      <c r="D55" s="48"/>
      <c r="E55" s="48"/>
      <c r="F55" s="48"/>
      <c r="G55" s="53"/>
    </row>
    <row r="56" spans="1:7" ht="15">
      <c r="A56" s="16" t="s">
        <v>53</v>
      </c>
      <c r="B56" s="92"/>
      <c r="C56" s="92"/>
      <c r="D56" s="92"/>
      <c r="E56" s="92"/>
      <c r="F56" s="92"/>
      <c r="G56" s="53"/>
    </row>
    <row r="57" spans="1:7" ht="15">
      <c r="A57" s="16" t="s">
        <v>107</v>
      </c>
      <c r="B57" s="88"/>
      <c r="C57" s="88">
        <f>(B55*B56)*1.035</f>
        <v>0</v>
      </c>
      <c r="D57" s="88">
        <f>(C57+(C55*C56))*1.035</f>
        <v>0</v>
      </c>
      <c r="E57" s="88">
        <f>(D57+(D55*D56))*1.035</f>
        <v>0</v>
      </c>
      <c r="F57" s="88">
        <f>(E57+(E55*E56))*1.035</f>
        <v>0</v>
      </c>
      <c r="G57" s="53"/>
    </row>
    <row r="58" spans="1:12" s="37" customFormat="1" ht="15">
      <c r="A58" s="36" t="s">
        <v>55</v>
      </c>
      <c r="B58" s="93">
        <f>B55*B56</f>
        <v>0</v>
      </c>
      <c r="C58" s="93">
        <f>(C55*C56)+C57</f>
        <v>0</v>
      </c>
      <c r="D58" s="93">
        <f>(D55*D56)+D57</f>
        <v>0</v>
      </c>
      <c r="E58" s="93">
        <f>(E55*E56)+E57</f>
        <v>0</v>
      </c>
      <c r="F58" s="93">
        <f>(F55*F56)+F57</f>
        <v>0</v>
      </c>
      <c r="G58" s="55"/>
      <c r="K58" s="11"/>
      <c r="L58" s="11"/>
    </row>
    <row r="59" spans="1:7" s="37" customFormat="1" ht="15">
      <c r="A59" s="38" t="s">
        <v>56</v>
      </c>
      <c r="B59" s="93">
        <f>B58*'Cost Drivers'!$B$14</f>
        <v>0</v>
      </c>
      <c r="C59" s="93">
        <f>C58*'Cost Drivers'!$B$14</f>
        <v>0</v>
      </c>
      <c r="D59" s="93">
        <f>D58*'Cost Drivers'!$B$14</f>
        <v>0</v>
      </c>
      <c r="E59" s="93">
        <f>E58*'Cost Drivers'!$B$14</f>
        <v>0</v>
      </c>
      <c r="F59" s="93">
        <f>F58*'Cost Drivers'!$B$14</f>
        <v>0</v>
      </c>
      <c r="G59" s="55"/>
    </row>
    <row r="60" spans="1:12" ht="15">
      <c r="A60" s="26" t="s">
        <v>54</v>
      </c>
      <c r="B60" s="94">
        <f>B58+B59</f>
        <v>0</v>
      </c>
      <c r="C60" s="94">
        <f aca="true" t="shared" si="6" ref="C60:F60">C58+C59</f>
        <v>0</v>
      </c>
      <c r="D60" s="94">
        <f t="shared" si="6"/>
        <v>0</v>
      </c>
      <c r="E60" s="94">
        <f t="shared" si="6"/>
        <v>0</v>
      </c>
      <c r="F60" s="94">
        <f t="shared" si="6"/>
        <v>0</v>
      </c>
      <c r="G60" s="53"/>
      <c r="H60" s="85"/>
      <c r="I60" s="85"/>
      <c r="J60" s="85"/>
      <c r="K60" s="85"/>
      <c r="L60" s="85"/>
    </row>
    <row r="61" spans="1:7" ht="15">
      <c r="A61" s="40" t="s">
        <v>62</v>
      </c>
      <c r="B61" s="13"/>
      <c r="C61" s="13"/>
      <c r="D61" s="13"/>
      <c r="E61" s="13"/>
      <c r="F61" s="13"/>
      <c r="G61" s="53"/>
    </row>
    <row r="62" spans="1:7" ht="15">
      <c r="A62" s="35" t="s">
        <v>97</v>
      </c>
      <c r="B62" s="34" t="s">
        <v>35</v>
      </c>
      <c r="C62" s="34" t="s">
        <v>35</v>
      </c>
      <c r="D62" s="34" t="s">
        <v>35</v>
      </c>
      <c r="E62" s="34" t="s">
        <v>35</v>
      </c>
      <c r="F62" s="34" t="s">
        <v>35</v>
      </c>
      <c r="G62" s="82"/>
    </row>
    <row r="63" spans="1:7" ht="15">
      <c r="A63" s="25" t="s">
        <v>23</v>
      </c>
      <c r="B63" s="48"/>
      <c r="C63" s="48"/>
      <c r="D63" s="48"/>
      <c r="E63" s="48"/>
      <c r="F63" s="48"/>
      <c r="G63" s="53"/>
    </row>
    <row r="64" spans="1:7" ht="15">
      <c r="A64" s="16" t="s">
        <v>59</v>
      </c>
      <c r="B64" s="92"/>
      <c r="C64" s="92"/>
      <c r="D64" s="92"/>
      <c r="E64" s="92"/>
      <c r="F64" s="92"/>
      <c r="G64" s="53"/>
    </row>
    <row r="65" spans="1:7" ht="15">
      <c r="A65" s="16" t="s">
        <v>108</v>
      </c>
      <c r="B65" s="88"/>
      <c r="C65" s="88">
        <f>(B63*B64)*1.029</f>
        <v>0</v>
      </c>
      <c r="D65" s="88">
        <f>(C65+(C63*C64))*1.029</f>
        <v>0</v>
      </c>
      <c r="E65" s="88">
        <f>(D65+(D63*D64))*1.029</f>
        <v>0</v>
      </c>
      <c r="F65" s="88">
        <f>(E65+(E63*E64))*1.029</f>
        <v>0</v>
      </c>
      <c r="G65" s="53"/>
    </row>
    <row r="66" spans="1:7" s="39" customFormat="1" ht="15">
      <c r="A66" s="38" t="s">
        <v>55</v>
      </c>
      <c r="B66" s="93">
        <f>B63*B64</f>
        <v>0</v>
      </c>
      <c r="C66" s="93">
        <f>(C63*C64)+C65</f>
        <v>0</v>
      </c>
      <c r="D66" s="93">
        <f>(D63*D64)+D65</f>
        <v>0</v>
      </c>
      <c r="E66" s="93">
        <f>(E63*E64)+E65</f>
        <v>0</v>
      </c>
      <c r="F66" s="93">
        <f>(F63*F64)+F65</f>
        <v>0</v>
      </c>
      <c r="G66" s="56"/>
    </row>
    <row r="67" spans="1:7" s="37" customFormat="1" ht="15">
      <c r="A67" s="38" t="s">
        <v>57</v>
      </c>
      <c r="B67" s="93">
        <f>IF(B$62="OSSTF",(B66*'Cost Drivers'!$B$16),(B66*'Cost Drivers'!$B$15))</f>
        <v>0</v>
      </c>
      <c r="C67" s="93">
        <f>IF(C$62="OSSTF",(C66*'Cost Drivers'!$B$16),(C66*'Cost Drivers'!$B$15))</f>
        <v>0</v>
      </c>
      <c r="D67" s="93">
        <f>IF(D$62="OSSTF",(D66*'Cost Drivers'!$B$16),(D66*'Cost Drivers'!$B$15))</f>
        <v>0</v>
      </c>
      <c r="E67" s="93">
        <f>IF(E$62="OSSTF",(E66*'Cost Drivers'!$B$16),(E66*'Cost Drivers'!$B$15))</f>
        <v>0</v>
      </c>
      <c r="F67" s="93">
        <f>IF(F$62="OSSTF",(F66*'Cost Drivers'!$B$16),(F66*'Cost Drivers'!$B$15))</f>
        <v>0</v>
      </c>
      <c r="G67" s="55"/>
    </row>
    <row r="68" spans="1:7" s="3" customFormat="1" ht="15">
      <c r="A68" s="17" t="s">
        <v>105</v>
      </c>
      <c r="B68" s="94">
        <f>B66+B67</f>
        <v>0</v>
      </c>
      <c r="C68" s="94">
        <f aca="true" t="shared" si="7" ref="C68:F68">C66+C67</f>
        <v>0</v>
      </c>
      <c r="D68" s="94">
        <f t="shared" si="7"/>
        <v>0</v>
      </c>
      <c r="E68" s="94">
        <f t="shared" si="7"/>
        <v>0</v>
      </c>
      <c r="F68" s="94">
        <f t="shared" si="7"/>
        <v>0</v>
      </c>
      <c r="G68" s="54"/>
    </row>
    <row r="69" spans="1:7" s="3" customFormat="1" ht="15">
      <c r="A69" s="35" t="s">
        <v>104</v>
      </c>
      <c r="B69" s="34"/>
      <c r="C69" s="34"/>
      <c r="D69" s="34"/>
      <c r="E69" s="34"/>
      <c r="F69" s="34"/>
      <c r="G69" s="54"/>
    </row>
    <row r="70" spans="1:7" s="3" customFormat="1" ht="15">
      <c r="A70" s="25" t="s">
        <v>23</v>
      </c>
      <c r="B70" s="48"/>
      <c r="C70" s="48"/>
      <c r="D70" s="48"/>
      <c r="E70" s="48"/>
      <c r="F70" s="48"/>
      <c r="G70" s="54"/>
    </row>
    <row r="71" spans="1:7" s="3" customFormat="1" ht="15">
      <c r="A71" s="16" t="s">
        <v>59</v>
      </c>
      <c r="B71" s="92"/>
      <c r="C71" s="92"/>
      <c r="D71" s="92"/>
      <c r="E71" s="92"/>
      <c r="F71" s="92"/>
      <c r="G71" s="54"/>
    </row>
    <row r="72" spans="1:7" s="3" customFormat="1" ht="15">
      <c r="A72" s="16" t="s">
        <v>109</v>
      </c>
      <c r="B72" s="88"/>
      <c r="C72" s="88">
        <f>(B70*B71)*1.01</f>
        <v>0</v>
      </c>
      <c r="D72" s="88">
        <f>(C72+(C70*C71))*1.01</f>
        <v>0</v>
      </c>
      <c r="E72" s="88">
        <f>(D72+(D70*D71))*1.01</f>
        <v>0</v>
      </c>
      <c r="F72" s="88">
        <f>(E72+(E70*E71))*1.01</f>
        <v>0</v>
      </c>
      <c r="G72" s="54"/>
    </row>
    <row r="73" spans="1:7" s="3" customFormat="1" ht="15">
      <c r="A73" s="38" t="s">
        <v>55</v>
      </c>
      <c r="B73" s="93">
        <f>B70*B71</f>
        <v>0</v>
      </c>
      <c r="C73" s="93">
        <f>(C70*C71)+C72</f>
        <v>0</v>
      </c>
      <c r="D73" s="93">
        <f>(D70*D71)+D72</f>
        <v>0</v>
      </c>
      <c r="E73" s="93">
        <f>(E70*E71)+E72</f>
        <v>0</v>
      </c>
      <c r="F73" s="93">
        <f>(F70*F71)+F72</f>
        <v>0</v>
      </c>
      <c r="G73" s="54"/>
    </row>
    <row r="74" spans="1:7" s="3" customFormat="1" ht="15">
      <c r="A74" s="38" t="s">
        <v>57</v>
      </c>
      <c r="B74" s="93">
        <f>B73*'Cost Drivers'!$B$15</f>
        <v>0</v>
      </c>
      <c r="C74" s="93">
        <f>C73*'Cost Drivers'!$B$15</f>
        <v>0</v>
      </c>
      <c r="D74" s="93">
        <f>D73*'Cost Drivers'!$B$15</f>
        <v>0</v>
      </c>
      <c r="E74" s="93">
        <f>E73*'Cost Drivers'!$B$15</f>
        <v>0</v>
      </c>
      <c r="F74" s="93">
        <f>F73*'Cost Drivers'!$B$15</f>
        <v>0</v>
      </c>
      <c r="G74" s="54"/>
    </row>
    <row r="75" spans="1:7" s="3" customFormat="1" ht="15">
      <c r="A75" s="17" t="s">
        <v>106</v>
      </c>
      <c r="B75" s="94">
        <f>B73+B74</f>
        <v>0</v>
      </c>
      <c r="C75" s="94">
        <f aca="true" t="shared" si="8" ref="C75:F75">C73+C74</f>
        <v>0</v>
      </c>
      <c r="D75" s="94">
        <f t="shared" si="8"/>
        <v>0</v>
      </c>
      <c r="E75" s="94">
        <f t="shared" si="8"/>
        <v>0</v>
      </c>
      <c r="F75" s="94">
        <f t="shared" si="8"/>
        <v>0</v>
      </c>
      <c r="G75" s="54"/>
    </row>
    <row r="76" spans="1:7" s="3" customFormat="1" ht="15">
      <c r="A76" s="40" t="s">
        <v>60</v>
      </c>
      <c r="B76" s="27"/>
      <c r="C76" s="27"/>
      <c r="D76" s="27"/>
      <c r="E76" s="27"/>
      <c r="F76" s="27"/>
      <c r="G76" s="54"/>
    </row>
    <row r="77" spans="1:7" s="3" customFormat="1" ht="15">
      <c r="A77" s="16" t="s">
        <v>64</v>
      </c>
      <c r="B77" s="49"/>
      <c r="C77" s="49"/>
      <c r="D77" s="49"/>
      <c r="E77" s="49"/>
      <c r="F77" s="49"/>
      <c r="G77" s="54"/>
    </row>
    <row r="78" spans="1:7" s="37" customFormat="1" ht="15">
      <c r="A78" s="36" t="s">
        <v>65</v>
      </c>
      <c r="B78" s="93">
        <f>B77*'Cost Drivers'!B$22</f>
        <v>0</v>
      </c>
      <c r="C78" s="93">
        <f>C77*'Cost Drivers'!C$22</f>
        <v>0</v>
      </c>
      <c r="D78" s="93">
        <f>D77*'Cost Drivers'!D$22</f>
        <v>0</v>
      </c>
      <c r="E78" s="93">
        <f>E77*'Cost Drivers'!E$22</f>
        <v>0</v>
      </c>
      <c r="F78" s="93">
        <f>F77*'Cost Drivers'!F$22</f>
        <v>0</v>
      </c>
      <c r="G78" s="55"/>
    </row>
    <row r="79" spans="1:7" s="37" customFormat="1" ht="15">
      <c r="A79" s="16" t="s">
        <v>66</v>
      </c>
      <c r="B79" s="49"/>
      <c r="C79" s="49"/>
      <c r="D79" s="49"/>
      <c r="E79" s="49"/>
      <c r="F79" s="49"/>
      <c r="G79" s="55"/>
    </row>
    <row r="80" spans="1:7" s="37" customFormat="1" ht="15">
      <c r="A80" s="36" t="s">
        <v>67</v>
      </c>
      <c r="B80" s="93">
        <f>B79*'Cost Drivers'!B$23</f>
        <v>0</v>
      </c>
      <c r="C80" s="93">
        <f>C79*'Cost Drivers'!C$23</f>
        <v>0</v>
      </c>
      <c r="D80" s="93">
        <f>D79*'Cost Drivers'!D$23</f>
        <v>0</v>
      </c>
      <c r="E80" s="93">
        <f>E79*'Cost Drivers'!E$23</f>
        <v>0</v>
      </c>
      <c r="F80" s="93">
        <f>F79*'Cost Drivers'!F$23</f>
        <v>0</v>
      </c>
      <c r="G80" s="55"/>
    </row>
    <row r="81" spans="1:7" s="37" customFormat="1" ht="15">
      <c r="A81" s="16" t="s">
        <v>68</v>
      </c>
      <c r="B81" s="49"/>
      <c r="C81" s="49"/>
      <c r="D81" s="49"/>
      <c r="E81" s="49"/>
      <c r="F81" s="49"/>
      <c r="G81" s="55"/>
    </row>
    <row r="82" spans="1:7" s="37" customFormat="1" ht="15">
      <c r="A82" s="36" t="s">
        <v>69</v>
      </c>
      <c r="B82" s="93">
        <f>B81*'Cost Drivers'!B$24</f>
        <v>0</v>
      </c>
      <c r="C82" s="93">
        <f>C81*'Cost Drivers'!C$24</f>
        <v>0</v>
      </c>
      <c r="D82" s="93">
        <f>D81*'Cost Drivers'!D$24</f>
        <v>0</v>
      </c>
      <c r="E82" s="93">
        <f>E81*'Cost Drivers'!E$24</f>
        <v>0</v>
      </c>
      <c r="F82" s="93">
        <f>F81*'Cost Drivers'!F$24</f>
        <v>0</v>
      </c>
      <c r="G82" s="55"/>
    </row>
    <row r="83" spans="1:7" s="37" customFormat="1" ht="15">
      <c r="A83" s="16" t="s">
        <v>70</v>
      </c>
      <c r="B83" s="49"/>
      <c r="C83" s="49"/>
      <c r="D83" s="49"/>
      <c r="E83" s="49"/>
      <c r="F83" s="49"/>
      <c r="G83" s="55"/>
    </row>
    <row r="84" spans="1:7" s="37" customFormat="1" ht="15">
      <c r="A84" s="36" t="s">
        <v>71</v>
      </c>
      <c r="B84" s="93">
        <f>B83*'Cost Drivers'!B$25</f>
        <v>0</v>
      </c>
      <c r="C84" s="93">
        <f>C83*'Cost Drivers'!C$25</f>
        <v>0</v>
      </c>
      <c r="D84" s="93">
        <f>D83*'Cost Drivers'!D$25</f>
        <v>0</v>
      </c>
      <c r="E84" s="93">
        <f>E83*'Cost Drivers'!E$25</f>
        <v>0</v>
      </c>
      <c r="F84" s="93">
        <f>F83*'Cost Drivers'!F$25</f>
        <v>0</v>
      </c>
      <c r="G84" s="55"/>
    </row>
    <row r="85" spans="1:7" s="37" customFormat="1" ht="15">
      <c r="A85" s="16" t="s">
        <v>72</v>
      </c>
      <c r="B85" s="49"/>
      <c r="C85" s="49"/>
      <c r="D85" s="49"/>
      <c r="E85" s="49"/>
      <c r="F85" s="49"/>
      <c r="G85" s="55"/>
    </row>
    <row r="86" spans="1:7" s="37" customFormat="1" ht="15">
      <c r="A86" s="36" t="s">
        <v>73</v>
      </c>
      <c r="B86" s="93">
        <f>B85*'Cost Drivers'!B26</f>
        <v>0</v>
      </c>
      <c r="C86" s="93">
        <f>C85*'Cost Drivers'!C26</f>
        <v>0</v>
      </c>
      <c r="D86" s="93">
        <f>D85*'Cost Drivers'!D26</f>
        <v>0</v>
      </c>
      <c r="E86" s="93">
        <f>E85*'Cost Drivers'!E26</f>
        <v>0</v>
      </c>
      <c r="F86" s="93">
        <f>F85*'Cost Drivers'!F26</f>
        <v>0</v>
      </c>
      <c r="G86" s="55"/>
    </row>
    <row r="87" spans="1:7" s="42" customFormat="1" ht="15">
      <c r="A87" s="38" t="s">
        <v>74</v>
      </c>
      <c r="B87" s="93">
        <f>B78+B80+B82+B84+B86</f>
        <v>0</v>
      </c>
      <c r="C87" s="93">
        <f aca="true" t="shared" si="9" ref="C87:F87">C78+C80+C82+C84+C86</f>
        <v>0</v>
      </c>
      <c r="D87" s="93">
        <f t="shared" si="9"/>
        <v>0</v>
      </c>
      <c r="E87" s="93">
        <f t="shared" si="9"/>
        <v>0</v>
      </c>
      <c r="F87" s="93">
        <f t="shared" si="9"/>
        <v>0</v>
      </c>
      <c r="G87" s="57"/>
    </row>
    <row r="88" spans="1:7" s="42" customFormat="1" ht="15">
      <c r="A88" s="38" t="s">
        <v>56</v>
      </c>
      <c r="B88" s="93">
        <f>(B80*'Cost Drivers'!$B$18)+(('Proposed Budget'!B82+'Proposed Budget'!B84+'Proposed Budget'!B86)*'Cost Drivers'!$B$17)</f>
        <v>0</v>
      </c>
      <c r="C88" s="93">
        <f>(C80*'Cost Drivers'!$B$18)+(('Proposed Budget'!C82+'Proposed Budget'!C84+'Proposed Budget'!C86)*'Cost Drivers'!$B$17)</f>
        <v>0</v>
      </c>
      <c r="D88" s="93">
        <f>(D80*'Cost Drivers'!$B$18)+(('Proposed Budget'!D82+'Proposed Budget'!D84+'Proposed Budget'!D86)*'Cost Drivers'!$B$17)</f>
        <v>0</v>
      </c>
      <c r="E88" s="93">
        <f>(E80*'Cost Drivers'!$B$18)+(('Proposed Budget'!E82+'Proposed Budget'!E84+'Proposed Budget'!E86)*'Cost Drivers'!$B$17)</f>
        <v>0</v>
      </c>
      <c r="F88" s="93">
        <f>(F80*'Cost Drivers'!$B$18)+(('Proposed Budget'!F82+'Proposed Budget'!F84+'Proposed Budget'!F86)*'Cost Drivers'!$B$17)</f>
        <v>0</v>
      </c>
      <c r="G88" s="57"/>
    </row>
    <row r="89" spans="1:7" s="3" customFormat="1" ht="15">
      <c r="A89" s="43" t="s">
        <v>75</v>
      </c>
      <c r="B89" s="94">
        <f>B87+B88</f>
        <v>0</v>
      </c>
      <c r="C89" s="94">
        <f aca="true" t="shared" si="10" ref="C89:F89">C87+C88</f>
        <v>0</v>
      </c>
      <c r="D89" s="94">
        <f t="shared" si="10"/>
        <v>0</v>
      </c>
      <c r="E89" s="94">
        <f t="shared" si="10"/>
        <v>0</v>
      </c>
      <c r="F89" s="94">
        <f t="shared" si="10"/>
        <v>0</v>
      </c>
      <c r="G89" s="54"/>
    </row>
    <row r="90" spans="1:7" ht="15">
      <c r="A90" s="25"/>
      <c r="B90" s="88"/>
      <c r="C90" s="88"/>
      <c r="D90" s="88"/>
      <c r="E90" s="88"/>
      <c r="F90" s="88"/>
      <c r="G90" s="53"/>
    </row>
    <row r="91" spans="1:7" ht="15.75" thickBot="1">
      <c r="A91" s="23" t="s">
        <v>87</v>
      </c>
      <c r="B91" s="91">
        <f>B60+B68+B75+B89</f>
        <v>0</v>
      </c>
      <c r="C91" s="91">
        <f>C60+C68+C75+C89</f>
        <v>0</v>
      </c>
      <c r="D91" s="91">
        <f>D60+D68+D75+D89</f>
        <v>0</v>
      </c>
      <c r="E91" s="91">
        <f>E60+E68+E75+E89</f>
        <v>0</v>
      </c>
      <c r="F91" s="91">
        <f>F60+F68+F75+F89</f>
        <v>0</v>
      </c>
      <c r="G91" s="53"/>
    </row>
    <row r="92" spans="1:7" ht="6" customHeight="1" thickBot="1">
      <c r="A92" s="28"/>
      <c r="B92" s="29"/>
      <c r="C92" s="29"/>
      <c r="D92" s="29"/>
      <c r="E92" s="29"/>
      <c r="F92" s="29"/>
      <c r="G92" s="53"/>
    </row>
    <row r="93" spans="1:7" ht="13.5" customHeight="1">
      <c r="A93" s="59" t="s">
        <v>77</v>
      </c>
      <c r="B93" s="60"/>
      <c r="C93" s="60"/>
      <c r="D93" s="60"/>
      <c r="E93" s="60"/>
      <c r="F93" s="60"/>
      <c r="G93" s="53"/>
    </row>
    <row r="94" spans="1:7" ht="13.5" customHeight="1">
      <c r="A94" s="62" t="s">
        <v>81</v>
      </c>
      <c r="B94" s="58"/>
      <c r="C94" s="58"/>
      <c r="D94" s="58"/>
      <c r="E94" s="58"/>
      <c r="F94" s="58"/>
      <c r="G94" s="53"/>
    </row>
    <row r="95" spans="1:7" ht="13.5" customHeight="1">
      <c r="A95" s="25" t="s">
        <v>24</v>
      </c>
      <c r="B95" s="92"/>
      <c r="C95" s="92"/>
      <c r="D95" s="92"/>
      <c r="E95" s="92"/>
      <c r="F95" s="92"/>
      <c r="G95" s="53"/>
    </row>
    <row r="96" spans="1:7" ht="15">
      <c r="A96" s="25" t="s">
        <v>137</v>
      </c>
      <c r="B96" s="95"/>
      <c r="C96" s="95"/>
      <c r="D96" s="95"/>
      <c r="E96" s="95"/>
      <c r="F96" s="95"/>
      <c r="G96" s="53"/>
    </row>
    <row r="97" spans="1:7" ht="15">
      <c r="A97" s="25" t="s">
        <v>25</v>
      </c>
      <c r="B97" s="92"/>
      <c r="C97" s="92"/>
      <c r="D97" s="92"/>
      <c r="E97" s="92"/>
      <c r="F97" s="92"/>
      <c r="G97" s="53"/>
    </row>
    <row r="98" spans="1:7" ht="15">
      <c r="A98" s="25" t="s">
        <v>80</v>
      </c>
      <c r="B98" s="92"/>
      <c r="C98" s="92"/>
      <c r="D98" s="92"/>
      <c r="E98" s="92"/>
      <c r="F98" s="92"/>
      <c r="G98" s="53"/>
    </row>
    <row r="99" spans="1:7" ht="15">
      <c r="A99" s="61" t="s">
        <v>79</v>
      </c>
      <c r="B99" s="92"/>
      <c r="C99" s="92"/>
      <c r="D99" s="92"/>
      <c r="E99" s="92"/>
      <c r="F99" s="92"/>
      <c r="G99" s="53"/>
    </row>
    <row r="100" spans="1:7" ht="15">
      <c r="A100" s="63" t="s">
        <v>96</v>
      </c>
      <c r="B100" s="88">
        <f>IF(B55&gt;0,B55*'Cost Drivers'!B32,0)</f>
        <v>0</v>
      </c>
      <c r="C100" s="88">
        <f>IF((B55+C55)&gt;0,(B55+C55)*'Cost Drivers'!C32,0)</f>
        <v>0</v>
      </c>
      <c r="D100" s="88">
        <f>IF((B55+C55+D55)&gt;0,(B55+C55+D55)*'Cost Drivers'!D32,0)</f>
        <v>0</v>
      </c>
      <c r="E100" s="88">
        <f>IF((B55+C55+D55+E55)&gt;0,(B55+C55+D55+E55)*'Cost Drivers'!E32,0)</f>
        <v>0</v>
      </c>
      <c r="F100" s="88">
        <f>IF((B55+C55+D55+E55+F55)&gt;0,(B55+C55+D55+E55+F55)*'Cost Drivers'!F32,0)</f>
        <v>0</v>
      </c>
      <c r="G100" s="53"/>
    </row>
    <row r="101" spans="1:7" ht="15">
      <c r="A101" s="63" t="s">
        <v>83</v>
      </c>
      <c r="B101" s="92"/>
      <c r="C101" s="92"/>
      <c r="D101" s="92"/>
      <c r="E101" s="92"/>
      <c r="F101" s="92"/>
      <c r="G101" s="53"/>
    </row>
    <row r="102" spans="1:7" ht="15">
      <c r="A102" s="86" t="s">
        <v>110</v>
      </c>
      <c r="B102" s="92"/>
      <c r="C102" s="92"/>
      <c r="D102" s="92"/>
      <c r="E102" s="92"/>
      <c r="F102" s="92"/>
      <c r="G102" s="53"/>
    </row>
    <row r="103" spans="1:7" ht="15">
      <c r="A103" s="86" t="s">
        <v>110</v>
      </c>
      <c r="B103" s="92"/>
      <c r="C103" s="92"/>
      <c r="D103" s="92"/>
      <c r="E103" s="92"/>
      <c r="F103" s="92"/>
      <c r="G103" s="53"/>
    </row>
    <row r="104" spans="1:7" ht="15">
      <c r="A104" s="62" t="s">
        <v>82</v>
      </c>
      <c r="B104" s="96">
        <f>SUM(B95:B101)</f>
        <v>0</v>
      </c>
      <c r="C104" s="96">
        <f>SUM(C95:C101)</f>
        <v>0</v>
      </c>
      <c r="D104" s="96">
        <f>SUM(D95:D101)</f>
        <v>0</v>
      </c>
      <c r="E104" s="96">
        <f>SUM(E95:E101)</f>
        <v>0</v>
      </c>
      <c r="F104" s="96">
        <f>SUM(F95:F101)</f>
        <v>0</v>
      </c>
      <c r="G104" s="53"/>
    </row>
    <row r="105" spans="1:7" ht="15">
      <c r="A105" s="62" t="s">
        <v>100</v>
      </c>
      <c r="B105" s="94"/>
      <c r="C105" s="94"/>
      <c r="D105" s="94"/>
      <c r="E105" s="94"/>
      <c r="F105" s="94"/>
      <c r="G105" s="53"/>
    </row>
    <row r="106" spans="1:8" ht="15">
      <c r="A106" s="63" t="s">
        <v>98</v>
      </c>
      <c r="B106" s="96"/>
      <c r="C106" s="96"/>
      <c r="D106" s="96"/>
      <c r="E106" s="96"/>
      <c r="F106" s="96"/>
      <c r="G106" s="53"/>
      <c r="H106" s="11" t="s">
        <v>103</v>
      </c>
    </row>
    <row r="107" spans="1:8" ht="15">
      <c r="A107" s="25" t="s">
        <v>99</v>
      </c>
      <c r="B107" s="92"/>
      <c r="C107" s="92"/>
      <c r="D107" s="92"/>
      <c r="E107" s="92"/>
      <c r="F107" s="92"/>
      <c r="G107" s="53"/>
      <c r="H107" s="11" t="s">
        <v>103</v>
      </c>
    </row>
    <row r="108" spans="1:7" ht="30">
      <c r="A108" s="25" t="s">
        <v>101</v>
      </c>
      <c r="B108" s="88">
        <f>B20*'Cost Drivers'!B34</f>
        <v>0</v>
      </c>
      <c r="C108" s="88">
        <f>C20*'Cost Drivers'!C34</f>
        <v>0</v>
      </c>
      <c r="D108" s="88">
        <f>D20*'Cost Drivers'!D34</f>
        <v>0</v>
      </c>
      <c r="E108" s="88">
        <f>E20*'Cost Drivers'!E34</f>
        <v>0</v>
      </c>
      <c r="F108" s="88">
        <f>F20*'Cost Drivers'!F34</f>
        <v>0</v>
      </c>
      <c r="G108" s="53" t="s">
        <v>121</v>
      </c>
    </row>
    <row r="109" spans="1:7" ht="15">
      <c r="A109" s="105"/>
      <c r="B109" s="92"/>
      <c r="C109" s="92"/>
      <c r="D109" s="92"/>
      <c r="E109" s="92"/>
      <c r="F109" s="92"/>
      <c r="G109" s="53"/>
    </row>
    <row r="110" spans="1:7" ht="30">
      <c r="A110" s="110" t="s">
        <v>136</v>
      </c>
      <c r="B110" s="102">
        <f>B51*0.1</f>
        <v>0</v>
      </c>
      <c r="C110" s="102">
        <f>C51*0.1</f>
        <v>0</v>
      </c>
      <c r="D110" s="102">
        <f>D51*0.1</f>
        <v>0</v>
      </c>
      <c r="E110" s="102">
        <f>E51*0.1</f>
        <v>0</v>
      </c>
      <c r="F110" s="102">
        <f>F51*0.1</f>
        <v>0</v>
      </c>
      <c r="G110" s="53"/>
    </row>
    <row r="111" spans="1:7" ht="15">
      <c r="A111" s="103" t="s">
        <v>126</v>
      </c>
      <c r="B111" s="102">
        <f>B51*0.14</f>
        <v>0</v>
      </c>
      <c r="C111" s="102">
        <f>C51*0.14</f>
        <v>0</v>
      </c>
      <c r="D111" s="102">
        <f>D51*0.14</f>
        <v>0</v>
      </c>
      <c r="E111" s="102">
        <f>E51*0.14</f>
        <v>0</v>
      </c>
      <c r="F111" s="102">
        <f>F51*0.14</f>
        <v>0</v>
      </c>
      <c r="G111" s="53"/>
    </row>
    <row r="112" spans="1:7" ht="15.75" thickBot="1">
      <c r="A112" s="30" t="s">
        <v>86</v>
      </c>
      <c r="B112" s="91">
        <f>B104+B106+B107+B108+B109+B111+B110</f>
        <v>0</v>
      </c>
      <c r="C112" s="91">
        <f>C104+C106+C107+C108+C109+C111+C110</f>
        <v>0</v>
      </c>
      <c r="D112" s="91">
        <f>D104+D106+D107+D108+D109+D111+D110</f>
        <v>0</v>
      </c>
      <c r="E112" s="91">
        <f>E104+E106+E107+E108+E109+E111+E110</f>
        <v>0</v>
      </c>
      <c r="F112" s="91">
        <f>F104+F106+F107+F108+F109+F111+F110</f>
        <v>0</v>
      </c>
      <c r="G112" s="53"/>
    </row>
    <row r="113" spans="1:7" ht="6.75" customHeight="1" thickBot="1">
      <c r="A113" s="18"/>
      <c r="B113" s="97"/>
      <c r="C113" s="97"/>
      <c r="D113" s="97"/>
      <c r="E113" s="97"/>
      <c r="F113" s="97"/>
      <c r="G113" s="53"/>
    </row>
    <row r="114" spans="1:7" ht="15.75" thickBot="1">
      <c r="A114" s="31" t="s">
        <v>78</v>
      </c>
      <c r="B114" s="98">
        <f>B51-B91-B112</f>
        <v>0</v>
      </c>
      <c r="C114" s="98">
        <f>C51-C91-C112</f>
        <v>0</v>
      </c>
      <c r="D114" s="98">
        <f>D51-D91-D112</f>
        <v>0</v>
      </c>
      <c r="E114" s="98">
        <f>E51-E91-E112</f>
        <v>0</v>
      </c>
      <c r="F114" s="98">
        <f>F51-F91-F112</f>
        <v>0</v>
      </c>
      <c r="G114" s="53"/>
    </row>
    <row r="115" spans="1:7" ht="6.75" customHeight="1" thickBot="1">
      <c r="A115" s="32"/>
      <c r="B115" s="33"/>
      <c r="C115" s="33"/>
      <c r="D115" s="33"/>
      <c r="E115" s="33"/>
      <c r="F115" s="33"/>
      <c r="G115" s="33"/>
    </row>
    <row r="116" spans="1:7" ht="6.75" customHeight="1">
      <c r="A116" s="83"/>
      <c r="B116" s="84"/>
      <c r="C116" s="84"/>
      <c r="D116" s="84"/>
      <c r="E116" s="84"/>
      <c r="F116" s="84"/>
      <c r="G116" s="84"/>
    </row>
    <row r="117" ht="15">
      <c r="A117" s="3"/>
    </row>
    <row r="118" spans="1:5" ht="15">
      <c r="A118" s="109" t="s">
        <v>124</v>
      </c>
      <c r="B118" s="80"/>
      <c r="C118" s="109" t="s">
        <v>125</v>
      </c>
      <c r="D118" s="104"/>
      <c r="E118" s="104"/>
    </row>
    <row r="119" spans="1:5" ht="15">
      <c r="A119" s="109"/>
      <c r="B119" s="104"/>
      <c r="C119" s="104"/>
      <c r="D119" s="104"/>
      <c r="E119" s="104"/>
    </row>
    <row r="120" spans="1:7" ht="15.75" customHeight="1">
      <c r="A120" s="66" t="s">
        <v>102</v>
      </c>
      <c r="B120" s="67"/>
      <c r="C120" s="67"/>
      <c r="D120" s="67"/>
      <c r="E120" s="67"/>
      <c r="F120" s="67"/>
      <c r="G120" s="68"/>
    </row>
    <row r="121" spans="1:7" ht="15">
      <c r="A121" s="69" t="s">
        <v>88</v>
      </c>
      <c r="B121" s="79"/>
      <c r="C121" s="79"/>
      <c r="D121" s="79"/>
      <c r="E121" s="79"/>
      <c r="F121" s="79"/>
      <c r="G121" s="71"/>
    </row>
    <row r="122" spans="1:7" ht="15">
      <c r="A122" s="69" t="s">
        <v>89</v>
      </c>
      <c r="B122" s="79"/>
      <c r="C122" s="79"/>
      <c r="D122" s="79"/>
      <c r="E122" s="79"/>
      <c r="F122" s="79"/>
      <c r="G122" s="71"/>
    </row>
    <row r="123" spans="1:7" ht="15">
      <c r="A123" s="69" t="s">
        <v>85</v>
      </c>
      <c r="B123" s="79"/>
      <c r="C123" s="79"/>
      <c r="D123" s="79"/>
      <c r="E123" s="79"/>
      <c r="F123" s="79"/>
      <c r="G123" s="71"/>
    </row>
    <row r="124" spans="1:7" ht="15">
      <c r="A124" s="72"/>
      <c r="B124" s="73"/>
      <c r="C124" s="73"/>
      <c r="D124" s="73"/>
      <c r="E124" s="73"/>
      <c r="F124" s="73"/>
      <c r="G124" s="74"/>
    </row>
    <row r="126" ht="15">
      <c r="A126" s="78" t="s">
        <v>92</v>
      </c>
    </row>
    <row r="127" spans="1:4" ht="15">
      <c r="A127" s="78" t="s">
        <v>93</v>
      </c>
      <c r="B127" s="80"/>
      <c r="C127" s="81" t="s">
        <v>95</v>
      </c>
      <c r="D127" s="80"/>
    </row>
    <row r="128" spans="1:4" ht="15">
      <c r="A128" s="78" t="s">
        <v>94</v>
      </c>
      <c r="B128" s="80"/>
      <c r="C128" s="81" t="s">
        <v>95</v>
      </c>
      <c r="D128" s="80"/>
    </row>
  </sheetData>
  <mergeCells count="1">
    <mergeCell ref="A1:F1"/>
  </mergeCells>
  <dataValidations count="1">
    <dataValidation type="list" allowBlank="1" showInputMessage="1" showErrorMessage="1" sqref="B10 B118">
      <formula1>'Cost Drivers'!$A$41:$A$42</formula1>
    </dataValidation>
  </dataValidation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scale="59" r:id="rId1"/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C727-4FB5-4017-8C55-A42EA8907805}">
  <dimension ref="A1:M42"/>
  <sheetViews>
    <sheetView workbookViewId="0" topLeftCell="A1">
      <selection activeCell="A40" sqref="A40"/>
    </sheetView>
  </sheetViews>
  <sheetFormatPr defaultColWidth="9.140625" defaultRowHeight="15"/>
  <cols>
    <col min="1" max="1" width="45.8515625" style="0" bestFit="1" customWidth="1"/>
    <col min="2" max="6" width="13.421875" style="0" customWidth="1"/>
    <col min="8" max="8" width="45.8515625" style="0" bestFit="1" customWidth="1"/>
  </cols>
  <sheetData>
    <row r="1" spans="1:13" ht="15">
      <c r="A1" s="3" t="s">
        <v>31</v>
      </c>
      <c r="B1" s="4" t="s">
        <v>122</v>
      </c>
      <c r="H1" s="100"/>
      <c r="I1" s="100"/>
      <c r="J1" s="100"/>
      <c r="K1" s="100"/>
      <c r="L1" s="100"/>
      <c r="M1" s="100"/>
    </row>
    <row r="2" spans="8:13" ht="15">
      <c r="H2" s="100"/>
      <c r="I2" s="100"/>
      <c r="J2" s="100"/>
      <c r="K2" s="100"/>
      <c r="L2" s="100"/>
      <c r="M2" s="100"/>
    </row>
    <row r="3" spans="1:13" ht="15">
      <c r="A3" s="10" t="s">
        <v>46</v>
      </c>
      <c r="H3" s="100"/>
      <c r="I3" s="100"/>
      <c r="J3" s="100"/>
      <c r="K3" s="100"/>
      <c r="L3" s="100"/>
      <c r="M3" s="100"/>
    </row>
    <row r="4" spans="1:13" ht="15">
      <c r="A4" t="s">
        <v>48</v>
      </c>
      <c r="B4">
        <v>110</v>
      </c>
      <c r="H4" s="100"/>
      <c r="I4" s="100"/>
      <c r="J4" s="100"/>
      <c r="K4" s="100"/>
      <c r="L4" s="100"/>
      <c r="M4" s="100"/>
    </row>
    <row r="5" spans="1:13" ht="15">
      <c r="A5" t="s">
        <v>49</v>
      </c>
      <c r="B5">
        <f>B4</f>
        <v>110</v>
      </c>
      <c r="H5" s="100"/>
      <c r="I5" s="100"/>
      <c r="J5" s="100"/>
      <c r="K5" s="100"/>
      <c r="L5" s="100"/>
      <c r="M5" s="100"/>
    </row>
    <row r="6" ht="15.75" customHeight="1"/>
    <row r="7" spans="1:2" ht="15.75" customHeight="1">
      <c r="A7" s="3" t="s">
        <v>132</v>
      </c>
      <c r="B7" s="4" t="s">
        <v>122</v>
      </c>
    </row>
    <row r="8" spans="1:2" ht="15.75" customHeight="1">
      <c r="A8" t="s">
        <v>133</v>
      </c>
      <c r="B8" s="6">
        <v>840</v>
      </c>
    </row>
    <row r="9" spans="1:2" ht="15.75" customHeight="1">
      <c r="A9" t="s">
        <v>134</v>
      </c>
      <c r="B9" s="6">
        <v>813.75</v>
      </c>
    </row>
    <row r="10" spans="1:2" ht="15.75" customHeight="1">
      <c r="A10" t="s">
        <v>135</v>
      </c>
      <c r="B10" s="6">
        <v>300</v>
      </c>
    </row>
    <row r="11" ht="15.75" customHeight="1">
      <c r="B11" s="106">
        <f>SUM(B8:B10)</f>
        <v>1953.75</v>
      </c>
    </row>
    <row r="12" ht="15.75" customHeight="1"/>
    <row r="13" spans="1:2" ht="15">
      <c r="A13" s="3" t="s">
        <v>32</v>
      </c>
      <c r="B13" s="4" t="s">
        <v>122</v>
      </c>
    </row>
    <row r="14" spans="1:2" ht="15">
      <c r="A14" t="s">
        <v>33</v>
      </c>
      <c r="B14" s="9">
        <v>0.2111</v>
      </c>
    </row>
    <row r="15" spans="1:2" ht="15">
      <c r="A15" t="s">
        <v>34</v>
      </c>
      <c r="B15" s="9">
        <v>0.2648</v>
      </c>
    </row>
    <row r="16" spans="1:2" ht="15">
      <c r="A16" t="s">
        <v>35</v>
      </c>
      <c r="B16" s="9">
        <v>0.3061</v>
      </c>
    </row>
    <row r="17" spans="1:2" ht="15">
      <c r="A17" t="s">
        <v>36</v>
      </c>
      <c r="B17" s="9">
        <v>0.114015</v>
      </c>
    </row>
    <row r="18" spans="1:2" ht="15">
      <c r="A18" t="s">
        <v>37</v>
      </c>
      <c r="B18" s="9">
        <v>0.14</v>
      </c>
    </row>
    <row r="19" spans="1:2" ht="15">
      <c r="A19" t="s">
        <v>38</v>
      </c>
      <c r="B19" s="7">
        <v>0</v>
      </c>
    </row>
    <row r="21" spans="1:6" ht="30">
      <c r="A21" s="10" t="s">
        <v>123</v>
      </c>
      <c r="B21" s="5" t="s">
        <v>26</v>
      </c>
      <c r="C21" s="5" t="s">
        <v>27</v>
      </c>
      <c r="D21" s="5" t="s">
        <v>28</v>
      </c>
      <c r="E21" s="5" t="s">
        <v>29</v>
      </c>
      <c r="F21" s="5" t="s">
        <v>30</v>
      </c>
    </row>
    <row r="22" spans="1:7" ht="15">
      <c r="A22" t="s">
        <v>39</v>
      </c>
      <c r="B22" s="6">
        <v>14424</v>
      </c>
      <c r="C22" s="6">
        <v>14424</v>
      </c>
      <c r="D22" s="6">
        <v>14424</v>
      </c>
      <c r="E22" s="6">
        <v>14424</v>
      </c>
      <c r="F22" s="6">
        <v>14424</v>
      </c>
      <c r="G22" t="s">
        <v>42</v>
      </c>
    </row>
    <row r="23" spans="1:7" ht="15">
      <c r="A23" t="s">
        <v>37</v>
      </c>
      <c r="B23" s="6">
        <v>13528.47</v>
      </c>
      <c r="C23" s="6">
        <v>13528.47</v>
      </c>
      <c r="D23" s="6">
        <v>13528.47</v>
      </c>
      <c r="E23" s="6">
        <v>13528.47</v>
      </c>
      <c r="F23" s="6">
        <v>13528.47</v>
      </c>
      <c r="G23" t="s">
        <v>42</v>
      </c>
    </row>
    <row r="24" spans="1:7" ht="15">
      <c r="A24" t="s">
        <v>40</v>
      </c>
      <c r="B24" s="6">
        <v>15087.23</v>
      </c>
      <c r="C24" s="6">
        <v>15087.23</v>
      </c>
      <c r="D24" s="6">
        <v>15087.23</v>
      </c>
      <c r="E24" s="6">
        <v>15087.23</v>
      </c>
      <c r="F24" s="6">
        <v>15087.23</v>
      </c>
      <c r="G24" t="s">
        <v>42</v>
      </c>
    </row>
    <row r="25" spans="1:7" ht="15">
      <c r="A25" t="s">
        <v>41</v>
      </c>
      <c r="B25" s="6">
        <v>4491.33</v>
      </c>
      <c r="C25" s="6">
        <v>4491.33</v>
      </c>
      <c r="D25" s="6">
        <v>4491.33</v>
      </c>
      <c r="E25" s="6">
        <v>4491.33</v>
      </c>
      <c r="F25" s="6">
        <v>4491.33</v>
      </c>
      <c r="G25" t="s">
        <v>45</v>
      </c>
    </row>
    <row r="26" spans="1:7" ht="15">
      <c r="A26" t="s">
        <v>43</v>
      </c>
      <c r="B26" s="6">
        <v>37.43</v>
      </c>
      <c r="C26" s="6">
        <v>37.43</v>
      </c>
      <c r="D26" s="6">
        <v>37.43</v>
      </c>
      <c r="E26" s="6">
        <v>37.43</v>
      </c>
      <c r="F26" s="6">
        <v>37.43</v>
      </c>
      <c r="G26" t="s">
        <v>44</v>
      </c>
    </row>
    <row r="27" spans="1:7" ht="15">
      <c r="A27" t="s">
        <v>63</v>
      </c>
      <c r="B27" s="8">
        <f>B22</f>
        <v>14424</v>
      </c>
      <c r="C27" s="8">
        <f aca="true" t="shared" si="0" ref="C27:F27">C22</f>
        <v>14424</v>
      </c>
      <c r="D27" s="8">
        <f t="shared" si="0"/>
        <v>14424</v>
      </c>
      <c r="E27" s="8">
        <f t="shared" si="0"/>
        <v>14424</v>
      </c>
      <c r="F27" s="8">
        <f t="shared" si="0"/>
        <v>14424</v>
      </c>
      <c r="G27" t="s">
        <v>42</v>
      </c>
    </row>
    <row r="29" ht="15">
      <c r="A29" t="s">
        <v>50</v>
      </c>
    </row>
    <row r="30" ht="15">
      <c r="A30" t="s">
        <v>47</v>
      </c>
    </row>
    <row r="31" spans="2:6" ht="15">
      <c r="B31" s="5" t="s">
        <v>26</v>
      </c>
      <c r="C31" s="5" t="s">
        <v>27</v>
      </c>
      <c r="D31" s="5" t="s">
        <v>28</v>
      </c>
      <c r="E31" s="5" t="s">
        <v>29</v>
      </c>
      <c r="F31" s="5" t="s">
        <v>30</v>
      </c>
    </row>
    <row r="32" spans="1:6" ht="15">
      <c r="A32" t="s">
        <v>84</v>
      </c>
      <c r="B32" s="64">
        <v>2500</v>
      </c>
      <c r="C32" s="64">
        <v>2500</v>
      </c>
      <c r="D32" s="64">
        <v>2500</v>
      </c>
      <c r="E32" s="64">
        <v>2500</v>
      </c>
      <c r="F32" s="64">
        <v>2500</v>
      </c>
    </row>
    <row r="34" spans="1:6" ht="15">
      <c r="A34" t="s">
        <v>120</v>
      </c>
      <c r="B34" s="64">
        <f>B38</f>
        <v>843.9730600967074</v>
      </c>
      <c r="C34" s="64">
        <f>B34</f>
        <v>843.9730600967074</v>
      </c>
      <c r="D34" s="64">
        <f>C34</f>
        <v>843.9730600967074</v>
      </c>
      <c r="E34" s="64">
        <f>D34</f>
        <v>843.9730600967074</v>
      </c>
      <c r="F34" s="64">
        <f>E34</f>
        <v>843.9730600967074</v>
      </c>
    </row>
    <row r="36" spans="1:2" ht="15">
      <c r="A36" t="s">
        <v>117</v>
      </c>
      <c r="B36" s="64">
        <v>14661500</v>
      </c>
    </row>
    <row r="37" spans="1:2" ht="15">
      <c r="A37" t="s">
        <v>118</v>
      </c>
      <c r="B37" s="64">
        <v>17372</v>
      </c>
    </row>
    <row r="38" spans="1:2" ht="15">
      <c r="A38" t="s">
        <v>119</v>
      </c>
      <c r="B38" s="64">
        <f>B36/B37</f>
        <v>843.9730600967074</v>
      </c>
    </row>
    <row r="41" ht="15">
      <c r="A41" t="s">
        <v>128</v>
      </c>
    </row>
    <row r="42" ht="15">
      <c r="A42" t="s">
        <v>129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Hicks</dc:creator>
  <cp:keywords/>
  <dc:description/>
  <cp:lastModifiedBy>Sarah Hicks</cp:lastModifiedBy>
  <dcterms:created xsi:type="dcterms:W3CDTF">2022-02-11T15:09:56Z</dcterms:created>
  <dcterms:modified xsi:type="dcterms:W3CDTF">2023-05-09T18:54:53Z</dcterms:modified>
  <cp:category/>
  <cp:version/>
  <cp:contentType/>
  <cp:contentStatus/>
</cp:coreProperties>
</file>