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S:\FINANCE\Financial Planning\Budget Reporting\New Programs Budgets\"/>
    </mc:Choice>
  </mc:AlternateContent>
  <xr:revisionPtr revIDLastSave="0" documentId="13_ncr:1_{AA618B31-5A89-4981-912D-9B5CEFE37730}" xr6:coauthVersionLast="47" xr6:coauthVersionMax="47" xr10:uidLastSave="{00000000-0000-0000-0000-000000000000}"/>
  <bookViews>
    <workbookView xWindow="19090" yWindow="-1200" windowWidth="22780" windowHeight="14540" xr2:uid="{7A42B5BF-8A99-4F4D-AFB5-B29B0CBB4D73}"/>
  </bookViews>
  <sheets>
    <sheet name="Proposed Budget" sheetId="1" r:id="rId1"/>
    <sheet name="Cost Drivers" sheetId="2" state="hidden" r:id="rId2"/>
  </sheets>
  <definedNames>
    <definedName name="_xlnm.Print_Area" localSheetId="0">'Proposed Budget'!$A$1:$G$114</definedName>
    <definedName name="_xlnm.Print_Titles" localSheetId="0">'Proposed Budget'!$1:$12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6" i="2" l="1"/>
  <c r="F19" i="1"/>
  <c r="F34" i="1"/>
  <c r="F39" i="1"/>
  <c r="F46" i="1"/>
  <c r="F35" i="1"/>
  <c r="F27" i="1"/>
  <c r="B5" i="2"/>
  <c r="F40" i="1"/>
  <c r="F47" i="1"/>
  <c r="E19" i="1"/>
  <c r="E34" i="1"/>
  <c r="E39" i="1"/>
  <c r="E46" i="1"/>
  <c r="E35" i="1"/>
  <c r="E27" i="1"/>
  <c r="E40" i="1"/>
  <c r="E47" i="1"/>
  <c r="D19" i="1"/>
  <c r="D34" i="1"/>
  <c r="D39" i="1"/>
  <c r="D46" i="1"/>
  <c r="D35" i="1"/>
  <c r="D27" i="1"/>
  <c r="D40" i="1"/>
  <c r="D47" i="1"/>
  <c r="C19" i="1"/>
  <c r="C34" i="1"/>
  <c r="C39" i="1"/>
  <c r="C46" i="1"/>
  <c r="C35" i="1"/>
  <c r="C27" i="1"/>
  <c r="C40" i="1"/>
  <c r="C47" i="1"/>
  <c r="B19" i="1"/>
  <c r="B34" i="1"/>
  <c r="B39" i="1"/>
  <c r="B46" i="1"/>
  <c r="B35" i="1"/>
  <c r="B27" i="1"/>
  <c r="B40" i="1"/>
  <c r="B47" i="1"/>
  <c r="F99" i="1"/>
  <c r="F103" i="1"/>
  <c r="E99" i="1"/>
  <c r="E103" i="1"/>
  <c r="D99" i="1"/>
  <c r="D103" i="1"/>
  <c r="C99" i="1"/>
  <c r="C103" i="1"/>
  <c r="B99" i="1"/>
  <c r="B103" i="1"/>
  <c r="B11" i="2"/>
  <c r="E43" i="1" s="1"/>
  <c r="E48" i="1" s="1"/>
  <c r="E50" i="1" s="1"/>
  <c r="F27" i="2"/>
  <c r="E27" i="2"/>
  <c r="D27" i="2"/>
  <c r="C27" i="2"/>
  <c r="B27" i="2"/>
  <c r="F8" i="1"/>
  <c r="E8" i="1"/>
  <c r="D8" i="1"/>
  <c r="C8" i="1"/>
  <c r="B38" i="2"/>
  <c r="B34" i="2" s="1"/>
  <c r="C71" i="1"/>
  <c r="D71" i="1"/>
  <c r="E71" i="1"/>
  <c r="F71" i="1"/>
  <c r="C64" i="1"/>
  <c r="D64" i="1"/>
  <c r="E64" i="1"/>
  <c r="F64" i="1"/>
  <c r="C56" i="1"/>
  <c r="D56" i="1"/>
  <c r="E56" i="1"/>
  <c r="F56" i="1"/>
  <c r="F72" i="1"/>
  <c r="F73" i="1"/>
  <c r="F74" i="1" s="1"/>
  <c r="B72" i="1"/>
  <c r="B73" i="1"/>
  <c r="B74" i="1" s="1"/>
  <c r="E72" i="1"/>
  <c r="E73" i="1"/>
  <c r="D72" i="1"/>
  <c r="D73" i="1"/>
  <c r="D74" i="1" s="1"/>
  <c r="C72" i="1"/>
  <c r="C73" i="1"/>
  <c r="C74" i="1" s="1"/>
  <c r="E74" i="1"/>
  <c r="B65" i="1"/>
  <c r="B66" i="1"/>
  <c r="B67" i="1" s="1"/>
  <c r="F65" i="1"/>
  <c r="E65" i="1"/>
  <c r="E66" i="1"/>
  <c r="E67" i="1" s="1"/>
  <c r="D65" i="1"/>
  <c r="D66" i="1"/>
  <c r="D67" i="1" s="1"/>
  <c r="C65" i="1"/>
  <c r="C66" i="1"/>
  <c r="C67" i="1" s="1"/>
  <c r="F57" i="1"/>
  <c r="F58" i="1"/>
  <c r="E57" i="1"/>
  <c r="E58" i="1"/>
  <c r="E59" i="1" s="1"/>
  <c r="D57" i="1"/>
  <c r="D58" i="1"/>
  <c r="D59" i="1" s="1"/>
  <c r="C57" i="1"/>
  <c r="C58" i="1"/>
  <c r="C59" i="1" s="1"/>
  <c r="C85" i="1"/>
  <c r="D85" i="1"/>
  <c r="E85" i="1"/>
  <c r="F85" i="1"/>
  <c r="B85" i="1"/>
  <c r="C83" i="1"/>
  <c r="D83" i="1"/>
  <c r="E83" i="1"/>
  <c r="F83" i="1"/>
  <c r="B83" i="1"/>
  <c r="C81" i="1"/>
  <c r="D81" i="1"/>
  <c r="E81" i="1"/>
  <c r="F81" i="1"/>
  <c r="B81" i="1"/>
  <c r="C79" i="1"/>
  <c r="D79" i="1"/>
  <c r="E79" i="1"/>
  <c r="F79" i="1"/>
  <c r="B79" i="1"/>
  <c r="C77" i="1"/>
  <c r="D77" i="1"/>
  <c r="E77" i="1"/>
  <c r="F77" i="1"/>
  <c r="B77" i="1"/>
  <c r="B57" i="1"/>
  <c r="F66" i="1"/>
  <c r="F67" i="1" s="1"/>
  <c r="B58" i="1"/>
  <c r="B59" i="1" s="1"/>
  <c r="F59" i="1"/>
  <c r="B41" i="1"/>
  <c r="B36" i="1"/>
  <c r="C41" i="1"/>
  <c r="C36" i="1"/>
  <c r="D36" i="1"/>
  <c r="E41" i="1"/>
  <c r="D41" i="1"/>
  <c r="E36" i="1"/>
  <c r="F36" i="1"/>
  <c r="F41" i="1"/>
  <c r="B107" i="1" l="1"/>
  <c r="C34" i="2"/>
  <c r="F87" i="1"/>
  <c r="E87" i="1"/>
  <c r="D87" i="1"/>
  <c r="C87" i="1"/>
  <c r="B87" i="1"/>
  <c r="F86" i="1"/>
  <c r="E86" i="1"/>
  <c r="D86" i="1"/>
  <c r="C86" i="1"/>
  <c r="B86" i="1"/>
  <c r="B43" i="1"/>
  <c r="B48" i="1" s="1"/>
  <c r="B50" i="1" s="1"/>
  <c r="B109" i="1" s="1"/>
  <c r="C43" i="1"/>
  <c r="C48" i="1" s="1"/>
  <c r="C50" i="1" s="1"/>
  <c r="C110" i="1" s="1"/>
  <c r="D43" i="1"/>
  <c r="D48" i="1" s="1"/>
  <c r="D50" i="1" s="1"/>
  <c r="D109" i="1" s="1"/>
  <c r="F43" i="1"/>
  <c r="F48" i="1" s="1"/>
  <c r="F50" i="1" s="1"/>
  <c r="F109" i="1" s="1"/>
  <c r="E110" i="1"/>
  <c r="E109" i="1"/>
  <c r="C109" i="1" l="1"/>
  <c r="B110" i="1"/>
  <c r="B111" i="1" s="1"/>
  <c r="D34" i="2"/>
  <c r="C107" i="1"/>
  <c r="C111" i="1" s="1"/>
  <c r="C113" i="1" s="1"/>
  <c r="E88" i="1"/>
  <c r="E90" i="1" s="1"/>
  <c r="D88" i="1"/>
  <c r="D90" i="1" s="1"/>
  <c r="F88" i="1"/>
  <c r="F90" i="1" s="1"/>
  <c r="C88" i="1"/>
  <c r="C90" i="1" s="1"/>
  <c r="B88" i="1"/>
  <c r="B90" i="1" s="1"/>
  <c r="B113" i="1" s="1"/>
  <c r="D110" i="1"/>
  <c r="F110" i="1"/>
  <c r="D107" i="1" l="1"/>
  <c r="D111" i="1" s="1"/>
  <c r="D113" i="1" s="1"/>
  <c r="E34" i="2"/>
  <c r="E107" i="1" l="1"/>
  <c r="E111" i="1" s="1"/>
  <c r="E113" i="1" s="1"/>
  <c r="F34" i="2"/>
  <c r="F107" i="1" s="1"/>
  <c r="F111" i="1" s="1"/>
  <c r="F113" i="1" s="1"/>
</calcChain>
</file>

<file path=xl/sharedStrings.xml><?xml version="1.0" encoding="utf-8"?>
<sst xmlns="http://schemas.openxmlformats.org/spreadsheetml/2006/main" count="174" uniqueCount="140">
  <si>
    <t>Year 1 Forecast</t>
  </si>
  <si>
    <t>Year 2 Forecast</t>
  </si>
  <si>
    <t>Year 3 Forecast</t>
  </si>
  <si>
    <t>Year 4 Forecast</t>
  </si>
  <si>
    <t>Year 5 Forecast</t>
  </si>
  <si>
    <t>Insert Academic Year ==&gt;</t>
  </si>
  <si>
    <t>Intake</t>
  </si>
  <si>
    <t xml:space="preserve">Returning Students Year 2 </t>
  </si>
  <si>
    <t>Returning Students Year 3</t>
  </si>
  <si>
    <t>Returning Students Year 4</t>
  </si>
  <si>
    <t>Returning Students Year 5</t>
  </si>
  <si>
    <t xml:space="preserve">Total Enrollment </t>
  </si>
  <si>
    <t>Domestic</t>
  </si>
  <si>
    <t>REVENUE</t>
  </si>
  <si>
    <t>Tuition</t>
  </si>
  <si>
    <t>Ancillary Fees</t>
  </si>
  <si>
    <t>International</t>
  </si>
  <si>
    <t>Revenue</t>
  </si>
  <si>
    <t>Tuition Revenue</t>
  </si>
  <si>
    <t>Ancillary Revenue</t>
  </si>
  <si>
    <t>Special Purpose Funding (if applicable)</t>
  </si>
  <si>
    <t>TOTAL REVENUE</t>
  </si>
  <si>
    <t>New Faculty Positions (Number)</t>
  </si>
  <si>
    <t>New Staff Positions (Number)</t>
  </si>
  <si>
    <t>Equipment (new and replacement)</t>
  </si>
  <si>
    <t>Scholarships and Bursaries</t>
  </si>
  <si>
    <t>New Program Name :</t>
  </si>
  <si>
    <t>Year 1</t>
  </si>
  <si>
    <t>Year 2</t>
  </si>
  <si>
    <t>Year 3</t>
  </si>
  <si>
    <t>Year 4</t>
  </si>
  <si>
    <t>Year 5</t>
  </si>
  <si>
    <t>Base Year</t>
  </si>
  <si>
    <t>Benefit rates - based on year</t>
  </si>
  <si>
    <t>BUFA</t>
  </si>
  <si>
    <t>Admin/Professional</t>
  </si>
  <si>
    <t>OSSTF</t>
  </si>
  <si>
    <t>CUPE 4207 unit 1</t>
  </si>
  <si>
    <t>Non-Union Instructor</t>
  </si>
  <si>
    <t>BUFA Overload</t>
  </si>
  <si>
    <t>BUFA overload</t>
  </si>
  <si>
    <t>CUPE 4207 Unit 1 Instructor</t>
  </si>
  <si>
    <t>CUPE 4207 Unit 1 TA</t>
  </si>
  <si>
    <t>per credit</t>
  </si>
  <si>
    <t>CUPE 4207 Unit 1 Marker/Grader</t>
  </si>
  <si>
    <t>per hour</t>
  </si>
  <si>
    <t>per credit/120 hours</t>
  </si>
  <si>
    <t>Ancillary Fee (estimate)</t>
  </si>
  <si>
    <t>Business or Computer Science</t>
  </si>
  <si>
    <t>Domestic - Per credit fee</t>
  </si>
  <si>
    <t>International - Per credit fee</t>
  </si>
  <si>
    <t>Arts or Science</t>
  </si>
  <si>
    <t>Total Domestic tuition</t>
  </si>
  <si>
    <t>Total International tuition</t>
  </si>
  <si>
    <t>Base Salary per Faculty</t>
  </si>
  <si>
    <t>Total New faculty cost</t>
  </si>
  <si>
    <t>Total Salary</t>
  </si>
  <si>
    <t>Benefits</t>
  </si>
  <si>
    <t xml:space="preserve">Benefits </t>
  </si>
  <si>
    <t>PERSONNEL</t>
  </si>
  <si>
    <t>Salary of new staff position</t>
  </si>
  <si>
    <t>Part-time Teaching costs</t>
  </si>
  <si>
    <t>New Faculty Positions</t>
  </si>
  <si>
    <t>New Ongoing Staff positions</t>
  </si>
  <si>
    <t>Stipend Transfer</t>
  </si>
  <si>
    <t># BUFA overload contracts (per credit)</t>
  </si>
  <si>
    <t>BUFA Overlod salary</t>
  </si>
  <si>
    <t># of Non-union instructors (per credit)</t>
  </si>
  <si>
    <t>Non-union Instructor salary</t>
  </si>
  <si>
    <t># of CUPE 4207 Unit 1 Instructors (per credit)</t>
  </si>
  <si>
    <t>CUPE 4207 Unit 1 Instructor salary</t>
  </si>
  <si>
    <t># of CUPE 4207 Unit 1 TAs (per credit)</t>
  </si>
  <si>
    <t>CUPE 4207 Unit 1 TAs salary</t>
  </si>
  <si>
    <t># of CUPE 4207 Unit 1 M/Gs hours</t>
  </si>
  <si>
    <t>CUPE 4207 Unit 1 M/Gs salary</t>
  </si>
  <si>
    <t>Total Part-time teaching salaries</t>
  </si>
  <si>
    <t>Total Part-Time Teaching costs</t>
  </si>
  <si>
    <t>Comments (if needed)</t>
  </si>
  <si>
    <t>OPERATING COSTS</t>
  </si>
  <si>
    <t>NET SURPLUS/DEFICIT</t>
  </si>
  <si>
    <t>Other operating costs</t>
  </si>
  <si>
    <t>Materials &amp; Supplies</t>
  </si>
  <si>
    <t>Direct program costs</t>
  </si>
  <si>
    <t>Total Direct program costs</t>
  </si>
  <si>
    <t>Start-up Costs</t>
  </si>
  <si>
    <t>PER amount</t>
  </si>
  <si>
    <t>Other</t>
  </si>
  <si>
    <t>TOTAL OPERATING COSTS</t>
  </si>
  <si>
    <t>TOTAL PERSONNEL COSTS</t>
  </si>
  <si>
    <t># Offices</t>
  </si>
  <si>
    <t># labs</t>
  </si>
  <si>
    <t>Faculty:</t>
  </si>
  <si>
    <r>
      <rPr>
        <b/>
        <sz val="11"/>
        <color theme="1"/>
        <rFont val="Calibri"/>
        <family val="2"/>
        <scheme val="minor"/>
      </rPr>
      <t xml:space="preserve">Instructions: </t>
    </r>
    <r>
      <rPr>
        <sz val="11"/>
        <color theme="1"/>
        <rFont val="Calibri"/>
        <family val="2"/>
        <scheme val="minor"/>
      </rPr>
      <t>Inputs to be made in the blue highlighted cells</t>
    </r>
  </si>
  <si>
    <t>Signoffs</t>
  </si>
  <si>
    <t>Dean</t>
  </si>
  <si>
    <t>Provost</t>
  </si>
  <si>
    <t>Date</t>
  </si>
  <si>
    <t>PER funding</t>
  </si>
  <si>
    <t>New Ongoing OSSTF staff</t>
  </si>
  <si>
    <t>Incremental Co-op Costs</t>
  </si>
  <si>
    <t>Incremental Library Costs</t>
  </si>
  <si>
    <t>Direct Incremental costs</t>
  </si>
  <si>
    <t>Incremental Scholarship costs</t>
  </si>
  <si>
    <t>Space needs (net new space)</t>
  </si>
  <si>
    <t>Rationale needs to be provided here if amounts are input</t>
  </si>
  <si>
    <t>New Ongoing Other staff</t>
  </si>
  <si>
    <t>Total New OSSTF Staff cost</t>
  </si>
  <si>
    <t>Total New Other Staff cost</t>
  </si>
  <si>
    <r>
      <t xml:space="preserve">Continuing Faculty </t>
    </r>
    <r>
      <rPr>
        <i/>
        <sz val="9"/>
        <color theme="1"/>
        <rFont val="Calibri"/>
        <family val="2"/>
      </rPr>
      <t>(assumed 3.5% annual increase)</t>
    </r>
  </si>
  <si>
    <r>
      <t>Continuing Staff</t>
    </r>
    <r>
      <rPr>
        <i/>
        <sz val="9"/>
        <color theme="1"/>
        <rFont val="Calibri"/>
        <family val="2"/>
      </rPr>
      <t xml:space="preserve"> (assumed 2.9% annual increase)</t>
    </r>
  </si>
  <si>
    <r>
      <t xml:space="preserve">Continuing Staff </t>
    </r>
    <r>
      <rPr>
        <i/>
        <sz val="9"/>
        <color theme="1"/>
        <rFont val="Calibri"/>
        <family val="2"/>
      </rPr>
      <t>(assumed 1.0% annual increase)</t>
    </r>
  </si>
  <si>
    <t>Other:</t>
  </si>
  <si>
    <t>Tuition rate Domestic (per credit):</t>
  </si>
  <si>
    <t>Tuition rate International - year 1 (per credit):</t>
  </si>
  <si>
    <t>Tuition rate International - years 2-5 (per credit):</t>
  </si>
  <si>
    <t>ENROLLMENT Domestic (Headcount)</t>
  </si>
  <si>
    <t>ENROLLMENT International (Headcount)</t>
  </si>
  <si>
    <t># Credits</t>
  </si>
  <si>
    <t>Average per student</t>
  </si>
  <si>
    <t>Based on 2023-24 budget - average scholarship per student headcount</t>
  </si>
  <si>
    <t>Does this require new space for Capital?</t>
  </si>
  <si>
    <t>If yes - need a business case for Capital</t>
  </si>
  <si>
    <t>University Overhead - other (14% of revenue)</t>
  </si>
  <si>
    <t>Co-op Program:</t>
  </si>
  <si>
    <t>Yes</t>
  </si>
  <si>
    <t>No</t>
  </si>
  <si>
    <t>Co-op, if yes % of students in program:</t>
  </si>
  <si>
    <t>Co-op Revenue</t>
  </si>
  <si>
    <t>Co-Op fees</t>
  </si>
  <si>
    <t>Admin Fee</t>
  </si>
  <si>
    <t>Pre-Employment training (0N90)</t>
  </si>
  <si>
    <t>Job Search Fee</t>
  </si>
  <si>
    <t>University Overhead - student specific (10% of revenue)</t>
  </si>
  <si>
    <t>Marketing/Advertising</t>
  </si>
  <si>
    <t>Table 5.6: Proposed Budget for New Program &amp; Resource Template - Undergraduate</t>
  </si>
  <si>
    <t>Total Scholarship budget (CC9000, 2024-25)</t>
  </si>
  <si>
    <t>2025-26</t>
  </si>
  <si>
    <t>Part-Time Teaching rates (use graduate complete rates for budget) - base year 2025-26</t>
  </si>
  <si>
    <t>Scholarship (based on on 2025-26 Budget)</t>
  </si>
  <si>
    <t>Estimated UG enrolment (BTE)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</si>
</sst>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;\-&quot;$&quot;#,##0.00"/>
    <numFmt numFmtId="164" formatCode="_(* #,##0.00_);_(* \(#,##0.00\);_(* &quot;-&quot;??_);_(@_)"/>
    <numFmt numFmtId="165" formatCode="&quot;$&quot;#,##0.00"/>
    <numFmt numFmtId="166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9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6">
    <xf numFmtId="0" fontId="0" fillId="0" borderId="0" xfId="0"/>
    <xf numFmtId="0" fontId="2" fillId="0" borderId="2" xfId="0" applyFont="1" applyBorder="1"/>
    <xf numFmtId="0" fontId="2" fillId="0" borderId="3" xfId="0" applyFont="1" applyBorder="1"/>
    <xf numFmtId="0" fontId="2" fillId="0" borderId="0" xfId="0" applyFont="1"/>
    <xf numFmtId="0" fontId="2" fillId="4" borderId="0" xfId="0" applyFont="1" applyFill="1"/>
    <xf numFmtId="0" fontId="2" fillId="0" borderId="9" xfId="0" applyFont="1" applyBorder="1" applyAlignment="1">
      <alignment horizontal="center"/>
    </xf>
    <xf numFmtId="164" fontId="0" fillId="0" borderId="0" xfId="1" applyFont="1"/>
    <xf numFmtId="9" fontId="0" fillId="0" borderId="0" xfId="2" applyFont="1"/>
    <xf numFmtId="164" fontId="0" fillId="0" borderId="0" xfId="0" applyNumberFormat="1"/>
    <xf numFmtId="10" fontId="0" fillId="0" borderId="0" xfId="2" applyNumberFormat="1" applyFont="1"/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right"/>
    </xf>
    <xf numFmtId="0" fontId="0" fillId="0" borderId="4" xfId="0" applyBorder="1"/>
    <xf numFmtId="0" fontId="3" fillId="0" borderId="4" xfId="0" applyFont="1" applyBorder="1" applyAlignment="1">
      <alignment horizontal="right"/>
    </xf>
    <xf numFmtId="0" fontId="2" fillId="0" borderId="4" xfId="0" applyFont="1" applyBorder="1"/>
    <xf numFmtId="0" fontId="0" fillId="0" borderId="4" xfId="0" applyBorder="1" applyAlignment="1">
      <alignment horizontal="left" indent="2"/>
    </xf>
    <xf numFmtId="0" fontId="2" fillId="0" borderId="4" xfId="0" applyFont="1" applyBorder="1" applyAlignment="1">
      <alignment horizontal="left" indent="2"/>
    </xf>
    <xf numFmtId="0" fontId="0" fillId="2" borderId="6" xfId="0" applyFill="1" applyBorder="1"/>
    <xf numFmtId="7" fontId="0" fillId="2" borderId="6" xfId="0" applyNumberFormat="1" applyFill="1" applyBorder="1"/>
    <xf numFmtId="0" fontId="2" fillId="0" borderId="7" xfId="0" applyFont="1" applyBorder="1"/>
    <xf numFmtId="7" fontId="0" fillId="0" borderId="7" xfId="0" applyNumberFormat="1" applyBorder="1"/>
    <xf numFmtId="0" fontId="0" fillId="0" borderId="5" xfId="0" applyBorder="1" applyAlignment="1">
      <alignment horizontal="left" indent="2"/>
    </xf>
    <xf numFmtId="0" fontId="2" fillId="0" borderId="5" xfId="0" applyFont="1" applyBorder="1" applyAlignment="1">
      <alignment horizontal="left"/>
    </xf>
    <xf numFmtId="0" fontId="2" fillId="2" borderId="6" xfId="0" applyFont="1" applyFill="1" applyBorder="1" applyAlignment="1">
      <alignment horizontal="left" indent="2"/>
    </xf>
    <xf numFmtId="0" fontId="0" fillId="0" borderId="4" xfId="0" applyBorder="1" applyAlignment="1">
      <alignment horizontal="left" indent="1"/>
    </xf>
    <xf numFmtId="165" fontId="2" fillId="0" borderId="4" xfId="0" applyNumberFormat="1" applyFont="1" applyBorder="1"/>
    <xf numFmtId="0" fontId="2" fillId="2" borderId="6" xfId="0" applyFont="1" applyFill="1" applyBorder="1" applyAlignment="1">
      <alignment horizontal="left"/>
    </xf>
    <xf numFmtId="165" fontId="0" fillId="2" borderId="6" xfId="0" applyNumberFormat="1" applyFill="1" applyBorder="1"/>
    <xf numFmtId="0" fontId="2" fillId="0" borderId="5" xfId="0" applyFont="1" applyBorder="1"/>
    <xf numFmtId="0" fontId="2" fillId="0" borderId="8" xfId="0" applyFont="1" applyBorder="1"/>
    <xf numFmtId="0" fontId="2" fillId="3" borderId="6" xfId="0" applyFont="1" applyFill="1" applyBorder="1"/>
    <xf numFmtId="165" fontId="0" fillId="3" borderId="6" xfId="0" applyNumberFormat="1" applyFill="1" applyBorder="1"/>
    <xf numFmtId="0" fontId="0" fillId="0" borderId="4" xfId="0" applyBorder="1" applyAlignment="1">
      <alignment horizontal="left" wrapText="1" indent="1"/>
    </xf>
    <xf numFmtId="0" fontId="3" fillId="0" borderId="4" xfId="0" applyFont="1" applyBorder="1" applyAlignment="1">
      <alignment horizontal="left" indent="2"/>
    </xf>
    <xf numFmtId="0" fontId="3" fillId="0" borderId="0" xfId="0" applyFont="1"/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 wrapText="1"/>
    </xf>
    <xf numFmtId="0" fontId="4" fillId="0" borderId="0" xfId="0" applyFont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0" fillId="5" borderId="4" xfId="0" applyFill="1" applyBorder="1"/>
    <xf numFmtId="2" fontId="0" fillId="5" borderId="4" xfId="0" applyNumberFormat="1" applyFill="1" applyBorder="1"/>
    <xf numFmtId="164" fontId="1" fillId="5" borderId="4" xfId="1" applyFont="1" applyFill="1" applyBorder="1"/>
    <xf numFmtId="0" fontId="0" fillId="0" borderId="8" xfId="0" applyBorder="1"/>
    <xf numFmtId="0" fontId="0" fillId="0" borderId="5" xfId="0" applyBorder="1"/>
    <xf numFmtId="0" fontId="2" fillId="0" borderId="7" xfId="0" applyFont="1" applyBorder="1" applyAlignment="1">
      <alignment horizontal="center" wrapText="1"/>
    </xf>
    <xf numFmtId="0" fontId="0" fillId="0" borderId="8" xfId="0" applyBorder="1" applyAlignment="1">
      <alignment wrapText="1"/>
    </xf>
    <xf numFmtId="0" fontId="2" fillId="0" borderId="8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4" fillId="0" borderId="8" xfId="0" applyFont="1" applyBorder="1" applyAlignment="1">
      <alignment wrapText="1"/>
    </xf>
    <xf numFmtId="165" fontId="0" fillId="0" borderId="7" xfId="0" applyNumberFormat="1" applyBorder="1"/>
    <xf numFmtId="0" fontId="2" fillId="0" borderId="10" xfId="0" applyFont="1" applyBorder="1" applyAlignment="1">
      <alignment horizontal="left"/>
    </xf>
    <xf numFmtId="165" fontId="0" fillId="0" borderId="10" xfId="0" applyNumberFormat="1" applyBorder="1"/>
    <xf numFmtId="0" fontId="2" fillId="0" borderId="7" xfId="0" applyFont="1" applyBorder="1" applyAlignment="1">
      <alignment horizontal="left" indent="1"/>
    </xf>
    <xf numFmtId="0" fontId="0" fillId="0" borderId="7" xfId="0" applyBorder="1" applyAlignment="1">
      <alignment horizontal="left" indent="1"/>
    </xf>
    <xf numFmtId="166" fontId="0" fillId="0" borderId="0" xfId="1" applyNumberFormat="1" applyFont="1"/>
    <xf numFmtId="0" fontId="2" fillId="0" borderId="4" xfId="0" applyFont="1" applyBorder="1" applyAlignment="1">
      <alignment horizontal="right"/>
    </xf>
    <xf numFmtId="0" fontId="2" fillId="0" borderId="11" xfId="0" applyFon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9" xfId="0" applyBorder="1"/>
    <xf numFmtId="0" fontId="0" fillId="0" borderId="17" xfId="0" applyBorder="1"/>
    <xf numFmtId="0" fontId="2" fillId="0" borderId="16" xfId="0" applyFont="1" applyBorder="1"/>
    <xf numFmtId="0" fontId="2" fillId="0" borderId="9" xfId="0" applyFont="1" applyBorder="1"/>
    <xf numFmtId="0" fontId="0" fillId="5" borderId="0" xfId="0" applyFill="1"/>
    <xf numFmtId="0" fontId="2" fillId="0" borderId="0" xfId="0" applyFont="1" applyAlignment="1">
      <alignment horizontal="right"/>
    </xf>
    <xf numFmtId="0" fontId="2" fillId="3" borderId="0" xfId="0" applyFont="1" applyFill="1"/>
    <xf numFmtId="165" fontId="0" fillId="3" borderId="0" xfId="0" applyNumberFormat="1" applyFill="1"/>
    <xf numFmtId="165" fontId="0" fillId="0" borderId="0" xfId="0" applyNumberFormat="1"/>
    <xf numFmtId="0" fontId="0" fillId="5" borderId="7" xfId="0" applyFill="1" applyBorder="1" applyAlignment="1">
      <alignment horizontal="left" indent="1"/>
    </xf>
    <xf numFmtId="166" fontId="0" fillId="0" borderId="4" xfId="1" applyNumberFormat="1" applyFont="1" applyBorder="1"/>
    <xf numFmtId="166" fontId="0" fillId="0" borderId="4" xfId="1" applyNumberFormat="1" applyFont="1" applyFill="1" applyBorder="1"/>
    <xf numFmtId="166" fontId="2" fillId="0" borderId="4" xfId="1" applyNumberFormat="1" applyFont="1" applyBorder="1"/>
    <xf numFmtId="166" fontId="0" fillId="5" borderId="5" xfId="1" applyNumberFormat="1" applyFont="1" applyFill="1" applyBorder="1"/>
    <xf numFmtId="166" fontId="2" fillId="0" borderId="5" xfId="1" applyNumberFormat="1" applyFont="1" applyBorder="1"/>
    <xf numFmtId="166" fontId="0" fillId="5" borderId="4" xfId="1" applyNumberFormat="1" applyFont="1" applyFill="1" applyBorder="1"/>
    <xf numFmtId="166" fontId="3" fillId="0" borderId="4" xfId="1" applyNumberFormat="1" applyFont="1" applyFill="1" applyBorder="1"/>
    <xf numFmtId="166" fontId="2" fillId="0" borderId="4" xfId="1" applyNumberFormat="1" applyFont="1" applyFill="1" applyBorder="1"/>
    <xf numFmtId="166" fontId="0" fillId="5" borderId="7" xfId="1" applyNumberFormat="1" applyFont="1" applyFill="1" applyBorder="1"/>
    <xf numFmtId="166" fontId="2" fillId="5" borderId="4" xfId="1" applyNumberFormat="1" applyFont="1" applyFill="1" applyBorder="1"/>
    <xf numFmtId="166" fontId="0" fillId="2" borderId="6" xfId="1" applyNumberFormat="1" applyFont="1" applyFill="1" applyBorder="1"/>
    <xf numFmtId="166" fontId="2" fillId="0" borderId="8" xfId="1" applyNumberFormat="1" applyFont="1" applyBorder="1"/>
    <xf numFmtId="0" fontId="2" fillId="5" borderId="4" xfId="0" applyFont="1" applyFill="1" applyBorder="1"/>
    <xf numFmtId="164" fontId="1" fillId="0" borderId="4" xfId="1" applyFont="1" applyFill="1" applyBorder="1"/>
    <xf numFmtId="166" fontId="0" fillId="0" borderId="5" xfId="1" applyNumberFormat="1" applyFont="1" applyFill="1" applyBorder="1"/>
    <xf numFmtId="0" fontId="0" fillId="0" borderId="15" xfId="0" applyBorder="1" applyAlignment="1">
      <alignment horizontal="left" indent="1"/>
    </xf>
    <xf numFmtId="0" fontId="0" fillId="5" borderId="3" xfId="0" applyFill="1" applyBorder="1"/>
    <xf numFmtId="164" fontId="0" fillId="0" borderId="2" xfId="1" applyFont="1" applyBorder="1"/>
    <xf numFmtId="9" fontId="1" fillId="5" borderId="4" xfId="2" applyFont="1" applyFill="1" applyBorder="1"/>
    <xf numFmtId="166" fontId="0" fillId="0" borderId="5" xfId="1" applyNumberFormat="1" applyFont="1" applyBorder="1"/>
    <xf numFmtId="0" fontId="0" fillId="0" borderId="17" xfId="0" applyBorder="1" applyAlignment="1">
      <alignment horizontal="left" wrapText="1" indent="1"/>
    </xf>
    <xf numFmtId="0" fontId="2" fillId="0" borderId="0" xfId="0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987CA-54CC-4CEC-9881-5A99D9EC0AF7}">
  <sheetPr>
    <tabColor theme="9" tint="-0.249977111117893"/>
    <pageSetUpPr fitToPage="1"/>
  </sheetPr>
  <dimension ref="A1:L127"/>
  <sheetViews>
    <sheetView tabSelected="1" zoomScaleNormal="100" workbookViewId="0">
      <pane xSplit="1" ySplit="11" topLeftCell="B12" activePane="bottomRight" state="frozen"/>
      <selection pane="topRight" activeCell="B1" sqref="B1"/>
      <selection pane="bottomLeft" activeCell="A9" sqref="A9"/>
      <selection pane="bottomRight" activeCell="A16" sqref="A16"/>
    </sheetView>
  </sheetViews>
  <sheetFormatPr defaultColWidth="9.140625" defaultRowHeight="15" x14ac:dyDescent="0.25"/>
  <cols>
    <col min="1" max="1" width="41.28515625" customWidth="1"/>
    <col min="2" max="4" width="13.7109375" customWidth="1"/>
    <col min="5" max="6" width="13.42578125" bestFit="1" customWidth="1"/>
    <col min="7" max="7" width="51" customWidth="1"/>
    <col min="8" max="8" width="13.7109375" bestFit="1" customWidth="1"/>
    <col min="9" max="9" width="15.7109375" bestFit="1" customWidth="1"/>
  </cols>
  <sheetData>
    <row r="1" spans="1:7" x14ac:dyDescent="0.25">
      <c r="A1" s="95" t="s">
        <v>134</v>
      </c>
      <c r="B1" s="95"/>
      <c r="C1" s="95"/>
      <c r="D1" s="95"/>
      <c r="E1" s="95"/>
      <c r="F1" s="95"/>
    </row>
    <row r="2" spans="1:7" x14ac:dyDescent="0.25">
      <c r="A2" t="s">
        <v>92</v>
      </c>
      <c r="B2" s="3"/>
      <c r="C2" s="3"/>
      <c r="D2" s="3"/>
      <c r="E2" s="3"/>
      <c r="F2" s="3"/>
    </row>
    <row r="3" spans="1:7" x14ac:dyDescent="0.25">
      <c r="A3" s="66"/>
      <c r="B3" s="67"/>
      <c r="C3" s="67"/>
      <c r="D3" s="67"/>
      <c r="E3" s="67"/>
      <c r="F3" s="67"/>
    </row>
    <row r="4" spans="1:7" x14ac:dyDescent="0.25">
      <c r="A4" s="57" t="s">
        <v>91</v>
      </c>
      <c r="B4" s="39"/>
      <c r="C4" s="39"/>
      <c r="D4" s="40"/>
      <c r="E4" s="1"/>
      <c r="F4" s="2"/>
      <c r="G4" s="12"/>
    </row>
    <row r="5" spans="1:7" x14ac:dyDescent="0.25">
      <c r="A5" s="11" t="s">
        <v>26</v>
      </c>
      <c r="B5" s="38"/>
      <c r="C5" s="39"/>
      <c r="D5" s="40"/>
      <c r="E5" s="1"/>
      <c r="F5" s="2"/>
      <c r="G5" s="45"/>
    </row>
    <row r="6" spans="1:7" x14ac:dyDescent="0.25">
      <c r="A6" s="11" t="s">
        <v>112</v>
      </c>
      <c r="B6" s="43"/>
      <c r="C6" s="43"/>
      <c r="D6" s="43"/>
      <c r="E6" s="43"/>
      <c r="F6" s="43"/>
      <c r="G6" s="44"/>
    </row>
    <row r="7" spans="1:7" x14ac:dyDescent="0.25">
      <c r="A7" s="57" t="s">
        <v>113</v>
      </c>
      <c r="B7" s="43"/>
      <c r="C7" s="43"/>
      <c r="D7" s="43"/>
      <c r="E7" s="43"/>
      <c r="F7" s="43"/>
      <c r="G7" s="44"/>
    </row>
    <row r="8" spans="1:7" x14ac:dyDescent="0.25">
      <c r="A8" s="57" t="s">
        <v>114</v>
      </c>
      <c r="B8" s="43"/>
      <c r="C8" s="87">
        <f>B7</f>
        <v>0</v>
      </c>
      <c r="D8" s="87">
        <f>C7</f>
        <v>0</v>
      </c>
      <c r="E8" s="87">
        <f>D7</f>
        <v>0</v>
      </c>
      <c r="F8" s="87">
        <f>E7</f>
        <v>0</v>
      </c>
      <c r="G8" s="44"/>
    </row>
    <row r="9" spans="1:7" x14ac:dyDescent="0.25">
      <c r="A9" s="57" t="s">
        <v>123</v>
      </c>
      <c r="B9" s="43"/>
      <c r="C9" s="87"/>
      <c r="D9" s="87"/>
      <c r="E9" s="87"/>
      <c r="F9" s="87"/>
      <c r="G9" s="44"/>
    </row>
    <row r="10" spans="1:7" x14ac:dyDescent="0.25">
      <c r="A10" s="57" t="s">
        <v>126</v>
      </c>
      <c r="B10" s="92"/>
      <c r="C10" s="87"/>
      <c r="D10" s="87"/>
      <c r="E10" s="87"/>
      <c r="F10" s="87"/>
      <c r="G10" s="44"/>
    </row>
    <row r="11" spans="1:7" ht="30" x14ac:dyDescent="0.25">
      <c r="A11" s="12"/>
      <c r="B11" s="36" t="s">
        <v>0</v>
      </c>
      <c r="C11" s="36" t="s">
        <v>1</v>
      </c>
      <c r="D11" s="36" t="s">
        <v>2</v>
      </c>
      <c r="E11" s="36" t="s">
        <v>3</v>
      </c>
      <c r="F11" s="36" t="s">
        <v>4</v>
      </c>
      <c r="G11" s="46" t="s">
        <v>77</v>
      </c>
    </row>
    <row r="12" spans="1:7" x14ac:dyDescent="0.25">
      <c r="A12" s="13" t="s">
        <v>5</v>
      </c>
      <c r="B12" s="41"/>
      <c r="C12" s="41"/>
      <c r="D12" s="41"/>
      <c r="E12" s="41"/>
      <c r="F12" s="41"/>
      <c r="G12" s="47"/>
    </row>
    <row r="13" spans="1:7" x14ac:dyDescent="0.25">
      <c r="A13" s="14" t="s">
        <v>115</v>
      </c>
      <c r="B13" s="12"/>
      <c r="C13" s="12"/>
      <c r="D13" s="12"/>
      <c r="E13" s="12"/>
      <c r="F13" s="12"/>
      <c r="G13" s="47"/>
    </row>
    <row r="14" spans="1:7" x14ac:dyDescent="0.25">
      <c r="A14" s="15" t="s">
        <v>6</v>
      </c>
      <c r="B14" s="41"/>
      <c r="C14" s="41"/>
      <c r="D14" s="41"/>
      <c r="E14" s="41"/>
      <c r="F14" s="41"/>
      <c r="G14" s="47"/>
    </row>
    <row r="15" spans="1:7" x14ac:dyDescent="0.25">
      <c r="A15" s="15" t="s">
        <v>7</v>
      </c>
      <c r="B15" s="41"/>
      <c r="C15" s="41"/>
      <c r="D15" s="41"/>
      <c r="E15" s="41"/>
      <c r="F15" s="41"/>
      <c r="G15" s="47"/>
    </row>
    <row r="16" spans="1:7" x14ac:dyDescent="0.25">
      <c r="A16" s="15" t="s">
        <v>8</v>
      </c>
      <c r="B16" s="41"/>
      <c r="C16" s="41"/>
      <c r="D16" s="41"/>
      <c r="E16" s="41"/>
      <c r="F16" s="41"/>
      <c r="G16" s="47"/>
    </row>
    <row r="17" spans="1:7" x14ac:dyDescent="0.25">
      <c r="A17" s="15" t="s">
        <v>9</v>
      </c>
      <c r="B17" s="41"/>
      <c r="C17" s="41"/>
      <c r="D17" s="41"/>
      <c r="E17" s="41"/>
      <c r="F17" s="41"/>
      <c r="G17" s="47"/>
    </row>
    <row r="18" spans="1:7" x14ac:dyDescent="0.25">
      <c r="A18" s="15" t="s">
        <v>10</v>
      </c>
      <c r="B18" s="41"/>
      <c r="C18" s="41"/>
      <c r="D18" s="41"/>
      <c r="E18" s="41"/>
      <c r="F18" s="41"/>
      <c r="G18" s="47"/>
    </row>
    <row r="19" spans="1:7" x14ac:dyDescent="0.25">
      <c r="A19" s="14" t="s">
        <v>11</v>
      </c>
      <c r="B19" s="14">
        <f>SUM(B14:B18)</f>
        <v>0</v>
      </c>
      <c r="C19" s="14">
        <f t="shared" ref="C19:F19" si="0">SUM(,C14:C18)</f>
        <v>0</v>
      </c>
      <c r="D19" s="14">
        <f t="shared" si="0"/>
        <v>0</v>
      </c>
      <c r="E19" s="14">
        <f t="shared" si="0"/>
        <v>0</v>
      </c>
      <c r="F19" s="14">
        <f t="shared" si="0"/>
        <v>0</v>
      </c>
      <c r="G19" s="47"/>
    </row>
    <row r="20" spans="1:7" x14ac:dyDescent="0.25">
      <c r="A20" s="14"/>
      <c r="B20" s="14"/>
      <c r="C20" s="14"/>
      <c r="D20" s="14"/>
      <c r="E20" s="14"/>
      <c r="F20" s="14"/>
      <c r="G20" s="47"/>
    </row>
    <row r="21" spans="1:7" x14ac:dyDescent="0.25">
      <c r="A21" s="14" t="s">
        <v>116</v>
      </c>
      <c r="B21" s="12"/>
      <c r="C21" s="12"/>
      <c r="D21" s="12"/>
      <c r="E21" s="12"/>
      <c r="F21" s="12"/>
      <c r="G21" s="47"/>
    </row>
    <row r="22" spans="1:7" x14ac:dyDescent="0.25">
      <c r="A22" s="15" t="s">
        <v>6</v>
      </c>
      <c r="B22" s="41"/>
      <c r="C22" s="41"/>
      <c r="D22" s="41"/>
      <c r="E22" s="41"/>
      <c r="F22" s="41"/>
      <c r="G22" s="47"/>
    </row>
    <row r="23" spans="1:7" x14ac:dyDescent="0.25">
      <c r="A23" s="15" t="s">
        <v>7</v>
      </c>
      <c r="B23" s="41"/>
      <c r="C23" s="41"/>
      <c r="D23" s="41"/>
      <c r="E23" s="41"/>
      <c r="F23" s="41"/>
      <c r="G23" s="47"/>
    </row>
    <row r="24" spans="1:7" x14ac:dyDescent="0.25">
      <c r="A24" s="15" t="s">
        <v>8</v>
      </c>
      <c r="B24" s="41"/>
      <c r="C24" s="41"/>
      <c r="D24" s="41"/>
      <c r="E24" s="41"/>
      <c r="F24" s="41"/>
      <c r="G24" s="47"/>
    </row>
    <row r="25" spans="1:7" x14ac:dyDescent="0.25">
      <c r="A25" s="15" t="s">
        <v>9</v>
      </c>
      <c r="B25" s="41"/>
      <c r="C25" s="41"/>
      <c r="D25" s="41"/>
      <c r="E25" s="41"/>
      <c r="F25" s="41"/>
      <c r="G25" s="47"/>
    </row>
    <row r="26" spans="1:7" x14ac:dyDescent="0.25">
      <c r="A26" s="15" t="s">
        <v>10</v>
      </c>
      <c r="B26" s="41"/>
      <c r="C26" s="41"/>
      <c r="D26" s="41"/>
      <c r="E26" s="41"/>
      <c r="F26" s="41"/>
      <c r="G26" s="47"/>
    </row>
    <row r="27" spans="1:7" x14ac:dyDescent="0.25">
      <c r="A27" s="14" t="s">
        <v>11</v>
      </c>
      <c r="B27" s="14">
        <f>SUM(B22:B26)</f>
        <v>0</v>
      </c>
      <c r="C27" s="14">
        <f t="shared" ref="C27:F27" si="1">SUM(,C22:C26)</f>
        <v>0</v>
      </c>
      <c r="D27" s="14">
        <f t="shared" si="1"/>
        <v>0</v>
      </c>
      <c r="E27" s="14">
        <f t="shared" si="1"/>
        <v>0</v>
      </c>
      <c r="F27" s="14">
        <f t="shared" si="1"/>
        <v>0</v>
      </c>
      <c r="G27" s="47"/>
    </row>
    <row r="28" spans="1:7" x14ac:dyDescent="0.25">
      <c r="A28" s="14"/>
      <c r="B28" s="14"/>
      <c r="C28" s="14"/>
      <c r="D28" s="14"/>
      <c r="E28" s="14"/>
      <c r="F28" s="14"/>
      <c r="G28" s="47"/>
    </row>
    <row r="29" spans="1:7" x14ac:dyDescent="0.25">
      <c r="A29" s="14" t="s">
        <v>117</v>
      </c>
      <c r="B29" s="86">
        <v>5</v>
      </c>
      <c r="C29" s="86">
        <v>5</v>
      </c>
      <c r="D29" s="86">
        <v>5</v>
      </c>
      <c r="E29" s="86">
        <v>5</v>
      </c>
      <c r="F29" s="86">
        <v>5</v>
      </c>
      <c r="G29" s="47"/>
    </row>
    <row r="30" spans="1:7" ht="15.75" thickBot="1" x14ac:dyDescent="0.3">
      <c r="A30" s="14"/>
      <c r="B30" s="12"/>
      <c r="C30" s="12"/>
      <c r="D30" s="12"/>
      <c r="E30" s="12"/>
      <c r="F30" s="12"/>
      <c r="G30" s="47"/>
    </row>
    <row r="31" spans="1:7" ht="6.75" customHeight="1" thickBot="1" x14ac:dyDescent="0.3">
      <c r="A31" s="17"/>
      <c r="B31" s="18"/>
      <c r="C31" s="18"/>
      <c r="D31" s="18"/>
      <c r="E31" s="18"/>
      <c r="F31" s="18"/>
      <c r="G31" s="47"/>
    </row>
    <row r="32" spans="1:7" x14ac:dyDescent="0.25">
      <c r="A32" s="19" t="s">
        <v>13</v>
      </c>
      <c r="B32" s="20"/>
      <c r="C32" s="20"/>
      <c r="D32" s="20"/>
      <c r="E32" s="20"/>
      <c r="F32" s="20"/>
      <c r="G32" s="47"/>
    </row>
    <row r="33" spans="1:7" x14ac:dyDescent="0.25">
      <c r="A33" s="14" t="s">
        <v>12</v>
      </c>
      <c r="B33" s="12"/>
      <c r="C33" s="12"/>
      <c r="D33" s="12"/>
      <c r="E33" s="12"/>
      <c r="F33" s="12"/>
      <c r="G33" s="47"/>
    </row>
    <row r="34" spans="1:7" x14ac:dyDescent="0.25">
      <c r="A34" s="15" t="s">
        <v>14</v>
      </c>
      <c r="B34" s="74">
        <f>(B19*B6*B29)</f>
        <v>0</v>
      </c>
      <c r="C34" s="74">
        <f t="shared" ref="C34:F34" si="2">(C19*C6*C29)</f>
        <v>0</v>
      </c>
      <c r="D34" s="74">
        <f t="shared" si="2"/>
        <v>0</v>
      </c>
      <c r="E34" s="74">
        <f t="shared" si="2"/>
        <v>0</v>
      </c>
      <c r="F34" s="74">
        <f t="shared" si="2"/>
        <v>0</v>
      </c>
      <c r="G34" s="47"/>
    </row>
    <row r="35" spans="1:7" x14ac:dyDescent="0.25">
      <c r="A35" s="15" t="s">
        <v>15</v>
      </c>
      <c r="B35" s="75">
        <f>B19*'Cost Drivers'!$B$4*B29</f>
        <v>0</v>
      </c>
      <c r="C35" s="75">
        <f>C19*'Cost Drivers'!$B$4*C29</f>
        <v>0</v>
      </c>
      <c r="D35" s="75">
        <f>D19*'Cost Drivers'!$B$4*D29</f>
        <v>0</v>
      </c>
      <c r="E35" s="75">
        <f>E19*'Cost Drivers'!$B$4*E29</f>
        <v>0</v>
      </c>
      <c r="F35" s="75">
        <f>F19*'Cost Drivers'!$B$4*F29</f>
        <v>0</v>
      </c>
      <c r="G35" s="47"/>
    </row>
    <row r="36" spans="1:7" x14ac:dyDescent="0.25">
      <c r="A36" s="16" t="s">
        <v>52</v>
      </c>
      <c r="B36" s="76">
        <f>SUM(B34:B35)</f>
        <v>0</v>
      </c>
      <c r="C36" s="76">
        <f t="shared" ref="C36:F36" si="3">SUM(C34:C35)</f>
        <v>0</v>
      </c>
      <c r="D36" s="76">
        <f t="shared" si="3"/>
        <v>0</v>
      </c>
      <c r="E36" s="76">
        <f t="shared" si="3"/>
        <v>0</v>
      </c>
      <c r="F36" s="76">
        <f t="shared" si="3"/>
        <v>0</v>
      </c>
      <c r="G36" s="47"/>
    </row>
    <row r="37" spans="1:7" x14ac:dyDescent="0.25">
      <c r="A37" s="12"/>
      <c r="B37" s="74"/>
      <c r="C37" s="74"/>
      <c r="D37" s="74"/>
      <c r="E37" s="74"/>
      <c r="F37" s="74"/>
      <c r="G37" s="47"/>
    </row>
    <row r="38" spans="1:7" x14ac:dyDescent="0.25">
      <c r="A38" s="14" t="s">
        <v>16</v>
      </c>
      <c r="B38" s="74"/>
      <c r="C38" s="74"/>
      <c r="D38" s="74"/>
      <c r="E38" s="74"/>
      <c r="F38" s="74"/>
      <c r="G38" s="47"/>
    </row>
    <row r="39" spans="1:7" x14ac:dyDescent="0.25">
      <c r="A39" s="15" t="s">
        <v>14</v>
      </c>
      <c r="B39" s="74">
        <f>(B7*B22*B29)</f>
        <v>0</v>
      </c>
      <c r="C39" s="74">
        <f>((C7*C22*C29)+(B7*C23*C29))</f>
        <v>0</v>
      </c>
      <c r="D39" s="74">
        <f>((D7*D22*D29)+(D23*D29*C7)+(D24*D29*B7))</f>
        <v>0</v>
      </c>
      <c r="E39" s="74">
        <f>((E22*E7*E29)+(E23*E29*D7)+(E24*E29*C7)+(E25*E29*B7))</f>
        <v>0</v>
      </c>
      <c r="F39" s="74">
        <f>((F22*F29*F7)+(F23*F29*E7)+(F24*D7)+(F25*F29+C7)+(F26*F29*B7))</f>
        <v>0</v>
      </c>
      <c r="G39" s="47"/>
    </row>
    <row r="40" spans="1:7" x14ac:dyDescent="0.25">
      <c r="A40" s="15" t="s">
        <v>15</v>
      </c>
      <c r="B40" s="75">
        <f>B27*'Cost Drivers'!$B$5*B29</f>
        <v>0</v>
      </c>
      <c r="C40" s="75">
        <f>C27*'Cost Drivers'!$B$5*C29</f>
        <v>0</v>
      </c>
      <c r="D40" s="75">
        <f>D27*'Cost Drivers'!$B$5*D29</f>
        <v>0</v>
      </c>
      <c r="E40" s="75">
        <f>E27*'Cost Drivers'!$B$5*E29</f>
        <v>0</v>
      </c>
      <c r="F40" s="75">
        <f>F27*'Cost Drivers'!$B$5*F29</f>
        <v>0</v>
      </c>
      <c r="G40" s="47"/>
    </row>
    <row r="41" spans="1:7" s="3" customFormat="1" x14ac:dyDescent="0.25">
      <c r="A41" s="16" t="s">
        <v>53</v>
      </c>
      <c r="B41" s="76">
        <f>SUM(B39:B40)</f>
        <v>0</v>
      </c>
      <c r="C41" s="76">
        <f t="shared" ref="C41:F41" si="4">SUM(C39:C40)</f>
        <v>0</v>
      </c>
      <c r="D41" s="76">
        <f t="shared" si="4"/>
        <v>0</v>
      </c>
      <c r="E41" s="76">
        <f t="shared" si="4"/>
        <v>0</v>
      </c>
      <c r="F41" s="76">
        <f t="shared" si="4"/>
        <v>0</v>
      </c>
      <c r="G41" s="48"/>
    </row>
    <row r="42" spans="1:7" s="3" customFormat="1" x14ac:dyDescent="0.25">
      <c r="A42" s="16"/>
      <c r="B42" s="76"/>
      <c r="C42" s="76"/>
      <c r="D42" s="76"/>
      <c r="E42" s="76"/>
      <c r="F42" s="76"/>
      <c r="G42" s="48"/>
    </row>
    <row r="43" spans="1:7" s="3" customFormat="1" x14ac:dyDescent="0.25">
      <c r="A43" s="35" t="s">
        <v>127</v>
      </c>
      <c r="B43" s="76">
        <f>B19*$B$10*'Cost Drivers'!$B$11</f>
        <v>0</v>
      </c>
      <c r="C43" s="76">
        <f>C19*$B$10*'Cost Drivers'!$B$11</f>
        <v>0</v>
      </c>
      <c r="D43" s="76">
        <f>D19*$B$10*'Cost Drivers'!$B$11</f>
        <v>0</v>
      </c>
      <c r="E43" s="76">
        <f>E19*$B$10*'Cost Drivers'!$B$11</f>
        <v>0</v>
      </c>
      <c r="F43" s="76">
        <f>F19*$B$10*'Cost Drivers'!$B$11</f>
        <v>0</v>
      </c>
      <c r="G43" s="48"/>
    </row>
    <row r="44" spans="1:7" x14ac:dyDescent="0.25">
      <c r="A44" s="12"/>
      <c r="B44" s="74"/>
      <c r="C44" s="74"/>
      <c r="D44" s="74"/>
      <c r="E44" s="74"/>
      <c r="F44" s="74"/>
      <c r="G44" s="47"/>
    </row>
    <row r="45" spans="1:7" x14ac:dyDescent="0.25">
      <c r="A45" s="14" t="s">
        <v>17</v>
      </c>
      <c r="B45" s="74"/>
      <c r="C45" s="74"/>
      <c r="D45" s="74"/>
      <c r="E45" s="74"/>
      <c r="F45" s="74"/>
      <c r="G45" s="47"/>
    </row>
    <row r="46" spans="1:7" x14ac:dyDescent="0.25">
      <c r="A46" s="15" t="s">
        <v>18</v>
      </c>
      <c r="B46" s="74">
        <f t="shared" ref="B46:F47" si="5">B34+B39</f>
        <v>0</v>
      </c>
      <c r="C46" s="74">
        <f t="shared" si="5"/>
        <v>0</v>
      </c>
      <c r="D46" s="74">
        <f t="shared" si="5"/>
        <v>0</v>
      </c>
      <c r="E46" s="74">
        <f t="shared" si="5"/>
        <v>0</v>
      </c>
      <c r="F46" s="74">
        <f t="shared" si="5"/>
        <v>0</v>
      </c>
      <c r="G46" s="47"/>
    </row>
    <row r="47" spans="1:7" x14ac:dyDescent="0.25">
      <c r="A47" s="15" t="s">
        <v>19</v>
      </c>
      <c r="B47" s="74">
        <f t="shared" si="5"/>
        <v>0</v>
      </c>
      <c r="C47" s="74">
        <f t="shared" si="5"/>
        <v>0</v>
      </c>
      <c r="D47" s="74">
        <f t="shared" si="5"/>
        <v>0</v>
      </c>
      <c r="E47" s="74">
        <f t="shared" si="5"/>
        <v>0</v>
      </c>
      <c r="F47" s="74">
        <f t="shared" si="5"/>
        <v>0</v>
      </c>
      <c r="G47" s="47"/>
    </row>
    <row r="48" spans="1:7" x14ac:dyDescent="0.25">
      <c r="A48" s="21" t="s">
        <v>127</v>
      </c>
      <c r="B48" s="93">
        <f>B43</f>
        <v>0</v>
      </c>
      <c r="C48" s="93">
        <f>C43</f>
        <v>0</v>
      </c>
      <c r="D48" s="93">
        <f>D43</f>
        <v>0</v>
      </c>
      <c r="E48" s="93">
        <f>E43</f>
        <v>0</v>
      </c>
      <c r="F48" s="93">
        <f>F43</f>
        <v>0</v>
      </c>
      <c r="G48" s="47"/>
    </row>
    <row r="49" spans="1:12" x14ac:dyDescent="0.25">
      <c r="A49" s="21" t="s">
        <v>20</v>
      </c>
      <c r="B49" s="77"/>
      <c r="C49" s="77"/>
      <c r="D49" s="77"/>
      <c r="E49" s="77"/>
      <c r="F49" s="77"/>
      <c r="G49" s="47"/>
    </row>
    <row r="50" spans="1:12" ht="15.75" thickBot="1" x14ac:dyDescent="0.3">
      <c r="A50" s="22" t="s">
        <v>21</v>
      </c>
      <c r="B50" s="78">
        <f>SUM(B46:B49)</f>
        <v>0</v>
      </c>
      <c r="C50" s="78">
        <f>SUM(C46:C49)</f>
        <v>0</v>
      </c>
      <c r="D50" s="78">
        <f>SUM(D46:D49)</f>
        <v>0</v>
      </c>
      <c r="E50" s="78">
        <f>SUM(E46:E49)</f>
        <v>0</v>
      </c>
      <c r="F50" s="78">
        <f>SUM(F46:F49)</f>
        <v>0</v>
      </c>
      <c r="G50" s="47"/>
    </row>
    <row r="51" spans="1:12" ht="6.75" customHeight="1" thickBot="1" x14ac:dyDescent="0.3">
      <c r="A51" s="23"/>
      <c r="B51" s="17"/>
      <c r="C51" s="17"/>
      <c r="D51" s="17"/>
      <c r="E51" s="17"/>
      <c r="F51" s="17"/>
      <c r="G51" s="47"/>
    </row>
    <row r="52" spans="1:12" x14ac:dyDescent="0.25">
      <c r="A52" s="14" t="s">
        <v>59</v>
      </c>
      <c r="B52" s="12"/>
      <c r="C52" s="12"/>
      <c r="D52" s="12"/>
      <c r="E52" s="12"/>
      <c r="F52" s="12"/>
      <c r="G52" s="47"/>
    </row>
    <row r="53" spans="1:12" x14ac:dyDescent="0.25">
      <c r="A53" s="14" t="s">
        <v>62</v>
      </c>
      <c r="B53" s="12"/>
      <c r="C53" s="12"/>
      <c r="D53" s="12"/>
      <c r="E53" s="12"/>
      <c r="F53" s="12"/>
      <c r="G53" s="47"/>
    </row>
    <row r="54" spans="1:12" x14ac:dyDescent="0.25">
      <c r="A54" s="24" t="s">
        <v>22</v>
      </c>
      <c r="B54" s="42"/>
      <c r="C54" s="42"/>
      <c r="D54" s="42"/>
      <c r="E54" s="42"/>
      <c r="F54" s="42"/>
      <c r="G54" s="47"/>
    </row>
    <row r="55" spans="1:12" x14ac:dyDescent="0.25">
      <c r="A55" s="15" t="s">
        <v>54</v>
      </c>
      <c r="B55" s="79"/>
      <c r="C55" s="79"/>
      <c r="D55" s="79"/>
      <c r="E55" s="79"/>
      <c r="F55" s="79"/>
      <c r="G55" s="47"/>
    </row>
    <row r="56" spans="1:12" x14ac:dyDescent="0.25">
      <c r="A56" s="15" t="s">
        <v>108</v>
      </c>
      <c r="B56" s="75"/>
      <c r="C56" s="75">
        <f>(B54*B55)*1.035</f>
        <v>0</v>
      </c>
      <c r="D56" s="75">
        <f>(C56+(C54*C55))*1.035</f>
        <v>0</v>
      </c>
      <c r="E56" s="75">
        <f>(D56+(D54*D55))*1.035</f>
        <v>0</v>
      </c>
      <c r="F56" s="75">
        <f>(E56+(E54*E55))*1.035</f>
        <v>0</v>
      </c>
      <c r="G56" s="47"/>
    </row>
    <row r="57" spans="1:12" s="34" customFormat="1" x14ac:dyDescent="0.25">
      <c r="A57" s="33" t="s">
        <v>56</v>
      </c>
      <c r="B57" s="80">
        <f>B54*B55</f>
        <v>0</v>
      </c>
      <c r="C57" s="80">
        <f>(C54*C55)+C56</f>
        <v>0</v>
      </c>
      <c r="D57" s="80">
        <f>(D54*D55)+D56</f>
        <v>0</v>
      </c>
      <c r="E57" s="80">
        <f>(E54*E55)+E56</f>
        <v>0</v>
      </c>
      <c r="F57" s="80">
        <f>(F54*F55)+F56</f>
        <v>0</v>
      </c>
      <c r="G57" s="49"/>
      <c r="K57"/>
      <c r="L57"/>
    </row>
    <row r="58" spans="1:12" s="34" customFormat="1" x14ac:dyDescent="0.25">
      <c r="A58" s="33" t="s">
        <v>57</v>
      </c>
      <c r="B58" s="80">
        <f>B57*'Cost Drivers'!$B$14</f>
        <v>0</v>
      </c>
      <c r="C58" s="80">
        <f>C57*'Cost Drivers'!$B$14</f>
        <v>0</v>
      </c>
      <c r="D58" s="80">
        <f>D57*'Cost Drivers'!$B$14</f>
        <v>0</v>
      </c>
      <c r="E58" s="80">
        <f>E57*'Cost Drivers'!$B$14</f>
        <v>0</v>
      </c>
      <c r="F58" s="80">
        <f>F57*'Cost Drivers'!$B$14</f>
        <v>0</v>
      </c>
      <c r="G58" s="49"/>
    </row>
    <row r="59" spans="1:12" x14ac:dyDescent="0.25">
      <c r="A59" s="16" t="s">
        <v>55</v>
      </c>
      <c r="B59" s="81">
        <f>B57+B58</f>
        <v>0</v>
      </c>
      <c r="C59" s="81">
        <f t="shared" ref="C59:F59" si="6">C57+C58</f>
        <v>0</v>
      </c>
      <c r="D59" s="81">
        <f t="shared" si="6"/>
        <v>0</v>
      </c>
      <c r="E59" s="81">
        <f t="shared" si="6"/>
        <v>0</v>
      </c>
      <c r="F59" s="81">
        <f t="shared" si="6"/>
        <v>0</v>
      </c>
      <c r="G59" s="47"/>
      <c r="H59" s="72"/>
      <c r="I59" s="72"/>
      <c r="J59" s="72"/>
      <c r="K59" s="72"/>
      <c r="L59" s="72"/>
    </row>
    <row r="60" spans="1:12" x14ac:dyDescent="0.25">
      <c r="A60" s="35" t="s">
        <v>63</v>
      </c>
      <c r="B60" s="12"/>
      <c r="C60" s="12"/>
      <c r="D60" s="12"/>
      <c r="E60" s="12"/>
      <c r="F60" s="12"/>
      <c r="G60" s="47"/>
    </row>
    <row r="61" spans="1:12" x14ac:dyDescent="0.25">
      <c r="A61" s="32" t="s">
        <v>98</v>
      </c>
      <c r="B61" s="12" t="s">
        <v>36</v>
      </c>
      <c r="C61" s="12" t="s">
        <v>36</v>
      </c>
      <c r="D61" s="12" t="s">
        <v>36</v>
      </c>
      <c r="E61" s="12" t="s">
        <v>36</v>
      </c>
      <c r="F61" s="12" t="s">
        <v>36</v>
      </c>
      <c r="G61" s="47"/>
    </row>
    <row r="62" spans="1:12" x14ac:dyDescent="0.25">
      <c r="A62" s="24" t="s">
        <v>23</v>
      </c>
      <c r="B62" s="42"/>
      <c r="C62" s="42"/>
      <c r="D62" s="42"/>
      <c r="E62" s="42"/>
      <c r="F62" s="42"/>
      <c r="G62" s="47"/>
    </row>
    <row r="63" spans="1:12" x14ac:dyDescent="0.25">
      <c r="A63" s="15" t="s">
        <v>60</v>
      </c>
      <c r="B63" s="79"/>
      <c r="C63" s="79"/>
      <c r="D63" s="79"/>
      <c r="E63" s="79"/>
      <c r="F63" s="79"/>
      <c r="G63" s="47"/>
    </row>
    <row r="64" spans="1:12" x14ac:dyDescent="0.25">
      <c r="A64" s="15" t="s">
        <v>109</v>
      </c>
      <c r="B64" s="75"/>
      <c r="C64" s="75">
        <f>(B62*B63)*1.029</f>
        <v>0</v>
      </c>
      <c r="D64" s="75">
        <f>(C64+(C62*C63))*1.029</f>
        <v>0</v>
      </c>
      <c r="E64" s="75">
        <f>(D64+(D62*D63))*1.029</f>
        <v>0</v>
      </c>
      <c r="F64" s="75">
        <f>(E64+(E62*E63))*1.029</f>
        <v>0</v>
      </c>
      <c r="G64" s="47"/>
    </row>
    <row r="65" spans="1:7" s="34" customFormat="1" x14ac:dyDescent="0.25">
      <c r="A65" s="33" t="s">
        <v>56</v>
      </c>
      <c r="B65" s="80">
        <f>B62*B63</f>
        <v>0</v>
      </c>
      <c r="C65" s="80">
        <f>(C62*C63)+C64</f>
        <v>0</v>
      </c>
      <c r="D65" s="80">
        <f>(D62*D63)+D64</f>
        <v>0</v>
      </c>
      <c r="E65" s="80">
        <f>(E62*E63)+E64</f>
        <v>0</v>
      </c>
      <c r="F65" s="80">
        <f>(F62*F63)+F64</f>
        <v>0</v>
      </c>
      <c r="G65" s="49"/>
    </row>
    <row r="66" spans="1:7" s="34" customFormat="1" x14ac:dyDescent="0.25">
      <c r="A66" s="33" t="s">
        <v>58</v>
      </c>
      <c r="B66" s="80">
        <f>IF(B$61="OSSTF",(B65*'Cost Drivers'!$B$16),(B65*'Cost Drivers'!$B$15))</f>
        <v>0</v>
      </c>
      <c r="C66" s="80">
        <f>IF(C$61="OSSTF",(C65*'Cost Drivers'!$B$16),(C65*'Cost Drivers'!$B$15))</f>
        <v>0</v>
      </c>
      <c r="D66" s="80">
        <f>IF(D$61="OSSTF",(D65*'Cost Drivers'!$B$16),(D65*'Cost Drivers'!$B$15))</f>
        <v>0</v>
      </c>
      <c r="E66" s="80">
        <f>IF(E$61="OSSTF",(E65*'Cost Drivers'!$B$16),(E65*'Cost Drivers'!$B$15))</f>
        <v>0</v>
      </c>
      <c r="F66" s="80">
        <f>IF(F$61="OSSTF",(F65*'Cost Drivers'!$B$16),(F65*'Cost Drivers'!$B$15))</f>
        <v>0</v>
      </c>
      <c r="G66" s="49"/>
    </row>
    <row r="67" spans="1:7" s="3" customFormat="1" x14ac:dyDescent="0.25">
      <c r="A67" s="16" t="s">
        <v>106</v>
      </c>
      <c r="B67" s="81">
        <f>B65+B66</f>
        <v>0</v>
      </c>
      <c r="C67" s="81">
        <f t="shared" ref="C67:F67" si="7">C65+C66</f>
        <v>0</v>
      </c>
      <c r="D67" s="81">
        <f t="shared" si="7"/>
        <v>0</v>
      </c>
      <c r="E67" s="81">
        <f t="shared" si="7"/>
        <v>0</v>
      </c>
      <c r="F67" s="81">
        <f t="shared" si="7"/>
        <v>0</v>
      </c>
      <c r="G67" s="48"/>
    </row>
    <row r="68" spans="1:7" s="3" customFormat="1" x14ac:dyDescent="0.25">
      <c r="A68" s="32" t="s">
        <v>105</v>
      </c>
      <c r="B68" s="12"/>
      <c r="C68" s="12"/>
      <c r="D68" s="12"/>
      <c r="E68" s="12"/>
      <c r="F68" s="12"/>
      <c r="G68" s="48"/>
    </row>
    <row r="69" spans="1:7" s="3" customFormat="1" x14ac:dyDescent="0.25">
      <c r="A69" s="24" t="s">
        <v>23</v>
      </c>
      <c r="B69" s="42"/>
      <c r="C69" s="42"/>
      <c r="D69" s="42"/>
      <c r="E69" s="42"/>
      <c r="F69" s="42"/>
      <c r="G69" s="48"/>
    </row>
    <row r="70" spans="1:7" s="3" customFormat="1" x14ac:dyDescent="0.25">
      <c r="A70" s="15" t="s">
        <v>60</v>
      </c>
      <c r="B70" s="79"/>
      <c r="C70" s="79"/>
      <c r="D70" s="79"/>
      <c r="E70" s="79"/>
      <c r="F70" s="79"/>
      <c r="G70" s="48"/>
    </row>
    <row r="71" spans="1:7" s="3" customFormat="1" x14ac:dyDescent="0.25">
      <c r="A71" s="15" t="s">
        <v>110</v>
      </c>
      <c r="B71" s="75"/>
      <c r="C71" s="75">
        <f>(B69*B70)*1.01</f>
        <v>0</v>
      </c>
      <c r="D71" s="75">
        <f>(C71+(C69*C70))*1.01</f>
        <v>0</v>
      </c>
      <c r="E71" s="75">
        <f>(D71+(D69*D70))*1.01</f>
        <v>0</v>
      </c>
      <c r="F71" s="75">
        <f>(E71+(E69*E70))*1.01</f>
        <v>0</v>
      </c>
      <c r="G71" s="48"/>
    </row>
    <row r="72" spans="1:7" s="3" customFormat="1" x14ac:dyDescent="0.25">
      <c r="A72" s="33" t="s">
        <v>56</v>
      </c>
      <c r="B72" s="80">
        <f>B69*B70</f>
        <v>0</v>
      </c>
      <c r="C72" s="80">
        <f>(C69*C70)+C71</f>
        <v>0</v>
      </c>
      <c r="D72" s="80">
        <f>(D69*D70)+D71</f>
        <v>0</v>
      </c>
      <c r="E72" s="80">
        <f>(E69*E70)+E71</f>
        <v>0</v>
      </c>
      <c r="F72" s="80">
        <f>(F69*F70)+F71</f>
        <v>0</v>
      </c>
      <c r="G72" s="48"/>
    </row>
    <row r="73" spans="1:7" s="3" customFormat="1" x14ac:dyDescent="0.25">
      <c r="A73" s="33" t="s">
        <v>58</v>
      </c>
      <c r="B73" s="80">
        <f>B72*'Cost Drivers'!$B$15</f>
        <v>0</v>
      </c>
      <c r="C73" s="80">
        <f>C72*'Cost Drivers'!$B$15</f>
        <v>0</v>
      </c>
      <c r="D73" s="80">
        <f>D72*'Cost Drivers'!$B$15</f>
        <v>0</v>
      </c>
      <c r="E73" s="80">
        <f>E72*'Cost Drivers'!$B$15</f>
        <v>0</v>
      </c>
      <c r="F73" s="80">
        <f>F72*'Cost Drivers'!$B$15</f>
        <v>0</v>
      </c>
      <c r="G73" s="48"/>
    </row>
    <row r="74" spans="1:7" s="3" customFormat="1" x14ac:dyDescent="0.25">
      <c r="A74" s="16" t="s">
        <v>107</v>
      </c>
      <c r="B74" s="81">
        <f>B72+B73</f>
        <v>0</v>
      </c>
      <c r="C74" s="81">
        <f t="shared" ref="C74:F74" si="8">C72+C73</f>
        <v>0</v>
      </c>
      <c r="D74" s="81">
        <f t="shared" si="8"/>
        <v>0</v>
      </c>
      <c r="E74" s="81">
        <f t="shared" si="8"/>
        <v>0</v>
      </c>
      <c r="F74" s="81">
        <f t="shared" si="8"/>
        <v>0</v>
      </c>
      <c r="G74" s="48"/>
    </row>
    <row r="75" spans="1:7" s="3" customFormat="1" x14ac:dyDescent="0.25">
      <c r="A75" s="35" t="s">
        <v>61</v>
      </c>
      <c r="B75" s="25"/>
      <c r="C75" s="25"/>
      <c r="D75" s="25"/>
      <c r="E75" s="25"/>
      <c r="F75" s="25"/>
      <c r="G75" s="48"/>
    </row>
    <row r="76" spans="1:7" s="3" customFormat="1" x14ac:dyDescent="0.25">
      <c r="A76" s="15" t="s">
        <v>65</v>
      </c>
      <c r="B76" s="43"/>
      <c r="C76" s="43"/>
      <c r="D76" s="43"/>
      <c r="E76" s="43"/>
      <c r="F76" s="43"/>
      <c r="G76" s="48"/>
    </row>
    <row r="77" spans="1:7" s="34" customFormat="1" x14ac:dyDescent="0.25">
      <c r="A77" s="33" t="s">
        <v>66</v>
      </c>
      <c r="B77" s="80">
        <f>B76*'Cost Drivers'!B$22</f>
        <v>0</v>
      </c>
      <c r="C77" s="80">
        <f>C76*'Cost Drivers'!C$22</f>
        <v>0</v>
      </c>
      <c r="D77" s="80">
        <f>D76*'Cost Drivers'!D$22</f>
        <v>0</v>
      </c>
      <c r="E77" s="80">
        <f>E76*'Cost Drivers'!E$22</f>
        <v>0</v>
      </c>
      <c r="F77" s="80">
        <f>F76*'Cost Drivers'!F$22</f>
        <v>0</v>
      </c>
      <c r="G77" s="49"/>
    </row>
    <row r="78" spans="1:7" s="34" customFormat="1" x14ac:dyDescent="0.25">
      <c r="A78" s="15" t="s">
        <v>67</v>
      </c>
      <c r="B78" s="43"/>
      <c r="C78" s="43"/>
      <c r="D78" s="43"/>
      <c r="E78" s="43"/>
      <c r="F78" s="43"/>
      <c r="G78" s="49"/>
    </row>
    <row r="79" spans="1:7" s="34" customFormat="1" x14ac:dyDescent="0.25">
      <c r="A79" s="33" t="s">
        <v>68</v>
      </c>
      <c r="B79" s="80">
        <f>B78*'Cost Drivers'!B$23</f>
        <v>0</v>
      </c>
      <c r="C79" s="80">
        <f>C78*'Cost Drivers'!C$23</f>
        <v>0</v>
      </c>
      <c r="D79" s="80">
        <f>D78*'Cost Drivers'!D$23</f>
        <v>0</v>
      </c>
      <c r="E79" s="80">
        <f>E78*'Cost Drivers'!E$23</f>
        <v>0</v>
      </c>
      <c r="F79" s="80">
        <f>F78*'Cost Drivers'!F$23</f>
        <v>0</v>
      </c>
      <c r="G79" s="49"/>
    </row>
    <row r="80" spans="1:7" s="34" customFormat="1" x14ac:dyDescent="0.25">
      <c r="A80" s="15" t="s">
        <v>69</v>
      </c>
      <c r="B80" s="43"/>
      <c r="C80" s="43"/>
      <c r="D80" s="43"/>
      <c r="E80" s="43"/>
      <c r="F80" s="43"/>
      <c r="G80" s="49"/>
    </row>
    <row r="81" spans="1:7" s="34" customFormat="1" x14ac:dyDescent="0.25">
      <c r="A81" s="33" t="s">
        <v>70</v>
      </c>
      <c r="B81" s="80">
        <f>B80*'Cost Drivers'!B$24</f>
        <v>0</v>
      </c>
      <c r="C81" s="80">
        <f>C80*'Cost Drivers'!C$24</f>
        <v>0</v>
      </c>
      <c r="D81" s="80">
        <f>D80*'Cost Drivers'!D$24</f>
        <v>0</v>
      </c>
      <c r="E81" s="80">
        <f>E80*'Cost Drivers'!E$24</f>
        <v>0</v>
      </c>
      <c r="F81" s="80">
        <f>F80*'Cost Drivers'!F$24</f>
        <v>0</v>
      </c>
      <c r="G81" s="49"/>
    </row>
    <row r="82" spans="1:7" s="34" customFormat="1" x14ac:dyDescent="0.25">
      <c r="A82" s="15" t="s">
        <v>71</v>
      </c>
      <c r="B82" s="43"/>
      <c r="C82" s="43"/>
      <c r="D82" s="43"/>
      <c r="E82" s="43"/>
      <c r="F82" s="43"/>
      <c r="G82" s="49"/>
    </row>
    <row r="83" spans="1:7" s="34" customFormat="1" x14ac:dyDescent="0.25">
      <c r="A83" s="33" t="s">
        <v>72</v>
      </c>
      <c r="B83" s="80">
        <f>B82*'Cost Drivers'!B$25</f>
        <v>0</v>
      </c>
      <c r="C83" s="80">
        <f>C82*'Cost Drivers'!C$25</f>
        <v>0</v>
      </c>
      <c r="D83" s="80">
        <f>D82*'Cost Drivers'!D$25</f>
        <v>0</v>
      </c>
      <c r="E83" s="80">
        <f>E82*'Cost Drivers'!E$25</f>
        <v>0</v>
      </c>
      <c r="F83" s="80">
        <f>F82*'Cost Drivers'!F$25</f>
        <v>0</v>
      </c>
      <c r="G83" s="49"/>
    </row>
    <row r="84" spans="1:7" s="34" customFormat="1" x14ac:dyDescent="0.25">
      <c r="A84" s="15" t="s">
        <v>73</v>
      </c>
      <c r="B84" s="43"/>
      <c r="C84" s="43"/>
      <c r="D84" s="43"/>
      <c r="E84" s="43"/>
      <c r="F84" s="43"/>
      <c r="G84" s="49"/>
    </row>
    <row r="85" spans="1:7" s="34" customFormat="1" x14ac:dyDescent="0.25">
      <c r="A85" s="33" t="s">
        <v>74</v>
      </c>
      <c r="B85" s="80">
        <f>B84*'Cost Drivers'!B26</f>
        <v>0</v>
      </c>
      <c r="C85" s="80">
        <f>C84*'Cost Drivers'!C26</f>
        <v>0</v>
      </c>
      <c r="D85" s="80">
        <f>D84*'Cost Drivers'!D26</f>
        <v>0</v>
      </c>
      <c r="E85" s="80">
        <f>E84*'Cost Drivers'!E26</f>
        <v>0</v>
      </c>
      <c r="F85" s="80">
        <f>F84*'Cost Drivers'!F26</f>
        <v>0</v>
      </c>
      <c r="G85" s="49"/>
    </row>
    <row r="86" spans="1:7" s="37" customFormat="1" x14ac:dyDescent="0.25">
      <c r="A86" s="33" t="s">
        <v>75</v>
      </c>
      <c r="B86" s="80">
        <f>B77+B79+B81+B83+B85</f>
        <v>0</v>
      </c>
      <c r="C86" s="80">
        <f t="shared" ref="C86:F86" si="9">C77+C79+C81+C83+C85</f>
        <v>0</v>
      </c>
      <c r="D86" s="80">
        <f t="shared" si="9"/>
        <v>0</v>
      </c>
      <c r="E86" s="80">
        <f t="shared" si="9"/>
        <v>0</v>
      </c>
      <c r="F86" s="80">
        <f t="shared" si="9"/>
        <v>0</v>
      </c>
      <c r="G86" s="50"/>
    </row>
    <row r="87" spans="1:7" s="37" customFormat="1" x14ac:dyDescent="0.25">
      <c r="A87" s="33" t="s">
        <v>57</v>
      </c>
      <c r="B87" s="80">
        <f>(B79*'Cost Drivers'!$B$18)+(('Proposed Budget'!B81+'Proposed Budget'!B83+'Proposed Budget'!B85)*'Cost Drivers'!$B$17)</f>
        <v>0</v>
      </c>
      <c r="C87" s="80">
        <f>(C79*'Cost Drivers'!$B$18)+(('Proposed Budget'!C81+'Proposed Budget'!C83+'Proposed Budget'!C85)*'Cost Drivers'!$B$17)</f>
        <v>0</v>
      </c>
      <c r="D87" s="80">
        <f>(D79*'Cost Drivers'!$B$18)+(('Proposed Budget'!D81+'Proposed Budget'!D83+'Proposed Budget'!D85)*'Cost Drivers'!$B$17)</f>
        <v>0</v>
      </c>
      <c r="E87" s="80">
        <f>(E79*'Cost Drivers'!$B$18)+(('Proposed Budget'!E81+'Proposed Budget'!E83+'Proposed Budget'!E85)*'Cost Drivers'!$B$17)</f>
        <v>0</v>
      </c>
      <c r="F87" s="80">
        <f>(F79*'Cost Drivers'!$B$18)+(('Proposed Budget'!F81+'Proposed Budget'!F83+'Proposed Budget'!F85)*'Cost Drivers'!$B$17)</f>
        <v>0</v>
      </c>
      <c r="G87" s="50"/>
    </row>
    <row r="88" spans="1:7" s="3" customFormat="1" x14ac:dyDescent="0.25">
      <c r="A88" s="14" t="s">
        <v>76</v>
      </c>
      <c r="B88" s="81">
        <f>B86+B87</f>
        <v>0</v>
      </c>
      <c r="C88" s="81">
        <f t="shared" ref="C88:F88" si="10">C86+C87</f>
        <v>0</v>
      </c>
      <c r="D88" s="81">
        <f t="shared" si="10"/>
        <v>0</v>
      </c>
      <c r="E88" s="81">
        <f t="shared" si="10"/>
        <v>0</v>
      </c>
      <c r="F88" s="81">
        <f t="shared" si="10"/>
        <v>0</v>
      </c>
      <c r="G88" s="48"/>
    </row>
    <row r="89" spans="1:7" x14ac:dyDescent="0.25">
      <c r="A89" s="24"/>
      <c r="B89" s="75"/>
      <c r="C89" s="75"/>
      <c r="D89" s="75"/>
      <c r="E89" s="75"/>
      <c r="F89" s="75"/>
      <c r="G89" s="47"/>
    </row>
    <row r="90" spans="1:7" ht="15.75" thickBot="1" x14ac:dyDescent="0.3">
      <c r="A90" s="22" t="s">
        <v>88</v>
      </c>
      <c r="B90" s="78">
        <f>B59+B67+B74+B88</f>
        <v>0</v>
      </c>
      <c r="C90" s="78">
        <f>C59+C67+C74+C88</f>
        <v>0</v>
      </c>
      <c r="D90" s="78">
        <f>D59+D67+D74+D88</f>
        <v>0</v>
      </c>
      <c r="E90" s="78">
        <f>E59+E67+E74+E88</f>
        <v>0</v>
      </c>
      <c r="F90" s="78">
        <f>F59+F67+F74+F88</f>
        <v>0</v>
      </c>
      <c r="G90" s="47"/>
    </row>
    <row r="91" spans="1:7" ht="6" customHeight="1" thickBot="1" x14ac:dyDescent="0.3">
      <c r="A91" s="26"/>
      <c r="B91" s="27"/>
      <c r="C91" s="27"/>
      <c r="D91" s="27"/>
      <c r="E91" s="27"/>
      <c r="F91" s="27"/>
      <c r="G91" s="47"/>
    </row>
    <row r="92" spans="1:7" ht="13.5" customHeight="1" x14ac:dyDescent="0.25">
      <c r="A92" s="52" t="s">
        <v>78</v>
      </c>
      <c r="B92" s="53"/>
      <c r="C92" s="53"/>
      <c r="D92" s="53"/>
      <c r="E92" s="53"/>
      <c r="F92" s="53"/>
      <c r="G92" s="47"/>
    </row>
    <row r="93" spans="1:7" ht="13.5" customHeight="1" x14ac:dyDescent="0.25">
      <c r="A93" s="54" t="s">
        <v>82</v>
      </c>
      <c r="B93" s="51"/>
      <c r="C93" s="51"/>
      <c r="D93" s="51"/>
      <c r="E93" s="51"/>
      <c r="F93" s="51"/>
      <c r="G93" s="47"/>
    </row>
    <row r="94" spans="1:7" ht="13.5" customHeight="1" x14ac:dyDescent="0.25">
      <c r="A94" s="24" t="s">
        <v>24</v>
      </c>
      <c r="B94" s="79"/>
      <c r="C94" s="79"/>
      <c r="D94" s="79"/>
      <c r="E94" s="79"/>
      <c r="F94" s="79"/>
      <c r="G94" s="47"/>
    </row>
    <row r="95" spans="1:7" x14ac:dyDescent="0.25">
      <c r="A95" s="24" t="s">
        <v>133</v>
      </c>
      <c r="B95" s="82"/>
      <c r="C95" s="82"/>
      <c r="D95" s="82"/>
      <c r="E95" s="82"/>
      <c r="F95" s="82"/>
      <c r="G95" s="47"/>
    </row>
    <row r="96" spans="1:7" x14ac:dyDescent="0.25">
      <c r="A96" s="24" t="s">
        <v>25</v>
      </c>
      <c r="B96" s="79"/>
      <c r="C96" s="79"/>
      <c r="D96" s="79"/>
      <c r="E96" s="79"/>
      <c r="F96" s="79"/>
      <c r="G96" s="47"/>
    </row>
    <row r="97" spans="1:8" x14ac:dyDescent="0.25">
      <c r="A97" s="24" t="s">
        <v>81</v>
      </c>
      <c r="B97" s="79"/>
      <c r="C97" s="79"/>
      <c r="D97" s="79"/>
      <c r="E97" s="79"/>
      <c r="F97" s="79"/>
      <c r="G97" s="47"/>
    </row>
    <row r="98" spans="1:8" x14ac:dyDescent="0.25">
      <c r="A98" s="24" t="s">
        <v>80</v>
      </c>
      <c r="B98" s="79"/>
      <c r="C98" s="79"/>
      <c r="D98" s="79"/>
      <c r="E98" s="79"/>
      <c r="F98" s="79"/>
      <c r="G98" s="47"/>
    </row>
    <row r="99" spans="1:8" x14ac:dyDescent="0.25">
      <c r="A99" s="55" t="s">
        <v>97</v>
      </c>
      <c r="B99" s="75">
        <f>IF(B54&gt;0,B54*'Cost Drivers'!B32,0)</f>
        <v>0</v>
      </c>
      <c r="C99" s="75">
        <f>IF((B54+C54)&gt;0,(B54+C54)*'Cost Drivers'!C32,0)</f>
        <v>0</v>
      </c>
      <c r="D99" s="75">
        <f>IF((B54+C54+D54)&gt;0,(B54+C54+D54)*'Cost Drivers'!D32,0)</f>
        <v>0</v>
      </c>
      <c r="E99" s="75">
        <f>IF((B54+C54+D54+E54)&gt;0,(B54+C54+D54+E54)*'Cost Drivers'!E32,0)</f>
        <v>0</v>
      </c>
      <c r="F99" s="75">
        <f>IF((B54+C54+D54+E54+F54)&gt;0,(B54+C54+D54+E54+F54)*'Cost Drivers'!F32,0)</f>
        <v>0</v>
      </c>
      <c r="G99" s="47"/>
    </row>
    <row r="100" spans="1:8" x14ac:dyDescent="0.25">
      <c r="A100" s="55" t="s">
        <v>84</v>
      </c>
      <c r="B100" s="79"/>
      <c r="C100" s="79"/>
      <c r="D100" s="79"/>
      <c r="E100" s="79"/>
      <c r="F100" s="79"/>
      <c r="G100" s="47"/>
    </row>
    <row r="101" spans="1:8" x14ac:dyDescent="0.25">
      <c r="A101" s="73" t="s">
        <v>111</v>
      </c>
      <c r="B101" s="79"/>
      <c r="C101" s="79"/>
      <c r="D101" s="79"/>
      <c r="E101" s="79"/>
      <c r="F101" s="79"/>
      <c r="G101" s="47"/>
    </row>
    <row r="102" spans="1:8" x14ac:dyDescent="0.25">
      <c r="A102" s="73" t="s">
        <v>111</v>
      </c>
      <c r="B102" s="79"/>
      <c r="C102" s="79"/>
      <c r="D102" s="79"/>
      <c r="E102" s="79"/>
      <c r="F102" s="79"/>
      <c r="G102" s="47"/>
    </row>
    <row r="103" spans="1:8" x14ac:dyDescent="0.25">
      <c r="A103" s="54" t="s">
        <v>83</v>
      </c>
      <c r="B103" s="83">
        <f>SUM(B94:B100)</f>
        <v>0</v>
      </c>
      <c r="C103" s="83">
        <f>SUM(C94:C100)</f>
        <v>0</v>
      </c>
      <c r="D103" s="83">
        <f>SUM(D94:D100)</f>
        <v>0</v>
      </c>
      <c r="E103" s="83">
        <f>SUM(E94:E100)</f>
        <v>0</v>
      </c>
      <c r="F103" s="83">
        <f>SUM(F94:F100)</f>
        <v>0</v>
      </c>
      <c r="G103" s="47"/>
    </row>
    <row r="104" spans="1:8" x14ac:dyDescent="0.25">
      <c r="A104" s="54" t="s">
        <v>101</v>
      </c>
      <c r="B104" s="81"/>
      <c r="C104" s="81"/>
      <c r="D104" s="81"/>
      <c r="E104" s="81"/>
      <c r="F104" s="81"/>
      <c r="G104" s="47"/>
    </row>
    <row r="105" spans="1:8" x14ac:dyDescent="0.25">
      <c r="A105" s="55" t="s">
        <v>99</v>
      </c>
      <c r="B105" s="83"/>
      <c r="C105" s="83"/>
      <c r="D105" s="83"/>
      <c r="E105" s="83"/>
      <c r="F105" s="83"/>
      <c r="G105" s="47"/>
      <c r="H105" t="s">
        <v>104</v>
      </c>
    </row>
    <row r="106" spans="1:8" x14ac:dyDescent="0.25">
      <c r="A106" s="24" t="s">
        <v>100</v>
      </c>
      <c r="B106" s="79"/>
      <c r="C106" s="79"/>
      <c r="D106" s="79"/>
      <c r="E106" s="79"/>
      <c r="F106" s="79"/>
      <c r="G106" s="47"/>
      <c r="H106" t="s">
        <v>104</v>
      </c>
    </row>
    <row r="107" spans="1:8" ht="30" x14ac:dyDescent="0.25">
      <c r="A107" s="24" t="s">
        <v>102</v>
      </c>
      <c r="B107" s="75">
        <f>B19*'Cost Drivers'!B34</f>
        <v>0</v>
      </c>
      <c r="C107" s="75">
        <f>C19*'Cost Drivers'!C34</f>
        <v>0</v>
      </c>
      <c r="D107" s="75">
        <f>D19*'Cost Drivers'!D34</f>
        <v>0</v>
      </c>
      <c r="E107" s="75">
        <f>E19*'Cost Drivers'!E34</f>
        <v>0</v>
      </c>
      <c r="F107" s="75">
        <f>F19*'Cost Drivers'!F34</f>
        <v>0</v>
      </c>
      <c r="G107" s="47" t="s">
        <v>119</v>
      </c>
    </row>
    <row r="108" spans="1:8" x14ac:dyDescent="0.25">
      <c r="A108" s="90"/>
      <c r="B108" s="79"/>
      <c r="C108" s="79"/>
      <c r="D108" s="79"/>
      <c r="E108" s="79"/>
      <c r="F108" s="79"/>
      <c r="G108" s="47"/>
    </row>
    <row r="109" spans="1:8" ht="30" x14ac:dyDescent="0.25">
      <c r="A109" s="94" t="s">
        <v>132</v>
      </c>
      <c r="B109" s="88">
        <f>B50*0.1</f>
        <v>0</v>
      </c>
      <c r="C109" s="88">
        <f>C50*0.1</f>
        <v>0</v>
      </c>
      <c r="D109" s="88">
        <f>D50*0.1</f>
        <v>0</v>
      </c>
      <c r="E109" s="88">
        <f>E50*0.1</f>
        <v>0</v>
      </c>
      <c r="F109" s="88">
        <f>F50*0.1</f>
        <v>0</v>
      </c>
      <c r="G109" s="47"/>
    </row>
    <row r="110" spans="1:8" x14ac:dyDescent="0.25">
      <c r="A110" s="89" t="s">
        <v>122</v>
      </c>
      <c r="B110" s="88">
        <f>B50*0.14</f>
        <v>0</v>
      </c>
      <c r="C110" s="88">
        <f>C50*0.14</f>
        <v>0</v>
      </c>
      <c r="D110" s="88">
        <f>D50*0.14</f>
        <v>0</v>
      </c>
      <c r="E110" s="88">
        <f>E50*0.14</f>
        <v>0</v>
      </c>
      <c r="F110" s="88">
        <f>F50*0.14</f>
        <v>0</v>
      </c>
      <c r="G110" s="47"/>
    </row>
    <row r="111" spans="1:8" ht="15.75" thickBot="1" x14ac:dyDescent="0.3">
      <c r="A111" s="28" t="s">
        <v>87</v>
      </c>
      <c r="B111" s="78">
        <f>B103+B105+B106+B107+B108+B110+B109</f>
        <v>0</v>
      </c>
      <c r="C111" s="78">
        <f>C103+C105+C106+C107+C108+C110+C109</f>
        <v>0</v>
      </c>
      <c r="D111" s="78">
        <f>D103+D105+D106+D107+D108+D110+D109</f>
        <v>0</v>
      </c>
      <c r="E111" s="78">
        <f>E103+E105+E106+E107+E108+E110+E109</f>
        <v>0</v>
      </c>
      <c r="F111" s="78">
        <f>F103+F105+F106+F107+F108+F110+F109</f>
        <v>0</v>
      </c>
      <c r="G111" s="47"/>
    </row>
    <row r="112" spans="1:8" ht="6.75" customHeight="1" thickBot="1" x14ac:dyDescent="0.3">
      <c r="A112" s="17"/>
      <c r="B112" s="84"/>
      <c r="C112" s="84"/>
      <c r="D112" s="84"/>
      <c r="E112" s="84"/>
      <c r="F112" s="84"/>
      <c r="G112" s="47"/>
    </row>
    <row r="113" spans="1:7" ht="15.75" thickBot="1" x14ac:dyDescent="0.3">
      <c r="A113" s="29" t="s">
        <v>79</v>
      </c>
      <c r="B113" s="85">
        <f>B50-B90-B111</f>
        <v>0</v>
      </c>
      <c r="C113" s="85">
        <f>C50-C90-C111</f>
        <v>0</v>
      </c>
      <c r="D113" s="85">
        <f>D50-D90-D111</f>
        <v>0</v>
      </c>
      <c r="E113" s="85">
        <f>E50-E90-E111</f>
        <v>0</v>
      </c>
      <c r="F113" s="85">
        <f>F50-F90-F111</f>
        <v>0</v>
      </c>
      <c r="G113" s="47"/>
    </row>
    <row r="114" spans="1:7" ht="6.75" customHeight="1" thickBot="1" x14ac:dyDescent="0.3">
      <c r="A114" s="30"/>
      <c r="B114" s="31"/>
      <c r="C114" s="31"/>
      <c r="D114" s="31"/>
      <c r="E114" s="31"/>
      <c r="F114" s="31"/>
      <c r="G114" s="31"/>
    </row>
    <row r="115" spans="1:7" ht="6.75" customHeight="1" x14ac:dyDescent="0.25">
      <c r="A115" s="70"/>
      <c r="B115" s="71"/>
      <c r="C115" s="71"/>
      <c r="D115" s="71"/>
      <c r="E115" s="71"/>
      <c r="F115" s="71"/>
      <c r="G115" s="71"/>
    </row>
    <row r="116" spans="1:7" x14ac:dyDescent="0.25">
      <c r="A116" s="3"/>
    </row>
    <row r="117" spans="1:7" x14ac:dyDescent="0.25">
      <c r="A117" s="3" t="s">
        <v>120</v>
      </c>
      <c r="B117" s="68"/>
      <c r="C117" s="3" t="s">
        <v>121</v>
      </c>
    </row>
    <row r="118" spans="1:7" x14ac:dyDescent="0.25">
      <c r="A118" s="3"/>
    </row>
    <row r="119" spans="1:7" ht="15.75" customHeight="1" x14ac:dyDescent="0.25">
      <c r="A119" s="58" t="s">
        <v>103</v>
      </c>
      <c r="B119" s="59"/>
      <c r="C119" s="59"/>
      <c r="D119" s="59"/>
      <c r="E119" s="59"/>
      <c r="F119" s="59"/>
      <c r="G119" s="60"/>
    </row>
    <row r="120" spans="1:7" x14ac:dyDescent="0.25">
      <c r="A120" s="61" t="s">
        <v>89</v>
      </c>
      <c r="B120" s="68"/>
      <c r="C120" s="68"/>
      <c r="D120" s="68"/>
      <c r="E120" s="68"/>
      <c r="F120" s="68"/>
      <c r="G120" s="62"/>
    </row>
    <row r="121" spans="1:7" x14ac:dyDescent="0.25">
      <c r="A121" s="61" t="s">
        <v>90</v>
      </c>
      <c r="B121" s="68"/>
      <c r="C121" s="68"/>
      <c r="D121" s="68"/>
      <c r="E121" s="68"/>
      <c r="F121" s="68"/>
      <c r="G121" s="62"/>
    </row>
    <row r="122" spans="1:7" x14ac:dyDescent="0.25">
      <c r="A122" s="61" t="s">
        <v>86</v>
      </c>
      <c r="B122" s="68"/>
      <c r="C122" s="68"/>
      <c r="D122" s="68"/>
      <c r="E122" s="68"/>
      <c r="F122" s="68"/>
      <c r="G122" s="62"/>
    </row>
    <row r="123" spans="1:7" x14ac:dyDescent="0.25">
      <c r="A123" s="63"/>
      <c r="B123" s="64"/>
      <c r="C123" s="64"/>
      <c r="D123" s="64"/>
      <c r="E123" s="64"/>
      <c r="F123" s="64"/>
      <c r="G123" s="65"/>
    </row>
    <row r="125" spans="1:7" x14ac:dyDescent="0.25">
      <c r="A125" s="3" t="s">
        <v>93</v>
      </c>
    </row>
    <row r="126" spans="1:7" x14ac:dyDescent="0.25">
      <c r="A126" s="3" t="s">
        <v>94</v>
      </c>
      <c r="B126" s="68"/>
      <c r="C126" s="69" t="s">
        <v>96</v>
      </c>
      <c r="D126" s="68"/>
    </row>
    <row r="127" spans="1:7" x14ac:dyDescent="0.25">
      <c r="A127" s="3" t="s">
        <v>95</v>
      </c>
      <c r="B127" s="68"/>
      <c r="C127" s="69" t="s">
        <v>96</v>
      </c>
      <c r="D127" s="68"/>
    </row>
  </sheetData>
  <mergeCells count="1">
    <mergeCell ref="A1:F1"/>
  </mergeCells>
  <pageMargins left="0.70866141732283461" right="0.70866141732283461" top="0.74803149606299213" bottom="0.74803149606299213" header="0.31496062992125984" footer="0.31496062992125984"/>
  <pageSetup scale="59" fitToWidth="0" orientation="portrait" r:id="rId1"/>
  <colBreaks count="1" manualBreakCount="1">
    <brk id="7" max="1048575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9DCC20B-AF54-46FF-8A3A-EACB8697A72F}">
          <x14:formula1>
            <xm:f>'Cost Drivers'!$A$41:$A$42</xm:f>
          </x14:formula1>
          <xm:sqref>B9 B117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DC727-4FB5-4017-8C55-A42EA8907805}">
  <dimension ref="A1:G42"/>
  <sheetViews>
    <sheetView topLeftCell="A10" workbookViewId="0">
      <selection activeCell="A41" sqref="A41"/>
    </sheetView>
  </sheetViews>
  <sheetFormatPr defaultColWidth="8.85546875" defaultRowHeight="15" x14ac:dyDescent="0.25"/>
  <cols>
    <col min="1" max="1" width="45.85546875" bestFit="1" customWidth="1"/>
    <col min="2" max="6" width="13.42578125" customWidth="1"/>
    <col min="8" max="8" width="45.85546875" bestFit="1" customWidth="1"/>
  </cols>
  <sheetData>
    <row r="1" spans="1:2" x14ac:dyDescent="0.25">
      <c r="A1" s="3" t="s">
        <v>32</v>
      </c>
      <c r="B1" s="4" t="s">
        <v>136</v>
      </c>
    </row>
    <row r="3" spans="1:2" x14ac:dyDescent="0.25">
      <c r="A3" s="10" t="s">
        <v>47</v>
      </c>
    </row>
    <row r="4" spans="1:2" x14ac:dyDescent="0.25">
      <c r="A4" t="s">
        <v>49</v>
      </c>
      <c r="B4">
        <v>110</v>
      </c>
    </row>
    <row r="5" spans="1:2" x14ac:dyDescent="0.25">
      <c r="A5" t="s">
        <v>50</v>
      </c>
      <c r="B5">
        <f>B4</f>
        <v>110</v>
      </c>
    </row>
    <row r="6" spans="1:2" ht="15.75" customHeight="1" x14ac:dyDescent="0.25"/>
    <row r="7" spans="1:2" ht="15.75" customHeight="1" x14ac:dyDescent="0.25">
      <c r="A7" s="3" t="s">
        <v>128</v>
      </c>
      <c r="B7" s="4" t="s">
        <v>136</v>
      </c>
    </row>
    <row r="8" spans="1:2" ht="15.75" customHeight="1" x14ac:dyDescent="0.25">
      <c r="A8" t="s">
        <v>129</v>
      </c>
      <c r="B8" s="6">
        <v>891.16</v>
      </c>
    </row>
    <row r="9" spans="1:2" ht="15.75" customHeight="1" x14ac:dyDescent="0.25">
      <c r="A9" t="s">
        <v>130</v>
      </c>
      <c r="B9" s="6">
        <v>863.31</v>
      </c>
    </row>
    <row r="10" spans="1:2" ht="15.75" customHeight="1" x14ac:dyDescent="0.25">
      <c r="A10" t="s">
        <v>131</v>
      </c>
      <c r="B10" s="6">
        <v>300</v>
      </c>
    </row>
    <row r="11" spans="1:2" ht="15.75" customHeight="1" x14ac:dyDescent="0.25">
      <c r="B11" s="91">
        <f>SUM(B8:B10)</f>
        <v>2054.4699999999998</v>
      </c>
    </row>
    <row r="12" spans="1:2" ht="15.75" customHeight="1" x14ac:dyDescent="0.25"/>
    <row r="13" spans="1:2" x14ac:dyDescent="0.25">
      <c r="A13" s="3" t="s">
        <v>33</v>
      </c>
      <c r="B13" s="4" t="s">
        <v>136</v>
      </c>
    </row>
    <row r="14" spans="1:2" x14ac:dyDescent="0.25">
      <c r="A14" t="s">
        <v>34</v>
      </c>
      <c r="B14" s="9">
        <v>0.20899999999999999</v>
      </c>
    </row>
    <row r="15" spans="1:2" x14ac:dyDescent="0.25">
      <c r="A15" t="s">
        <v>35</v>
      </c>
      <c r="B15" s="9">
        <v>0.2697</v>
      </c>
    </row>
    <row r="16" spans="1:2" x14ac:dyDescent="0.25">
      <c r="A16" t="s">
        <v>36</v>
      </c>
      <c r="B16" s="9">
        <v>0.31340000000000001</v>
      </c>
    </row>
    <row r="17" spans="1:7" x14ac:dyDescent="0.25">
      <c r="A17" t="s">
        <v>37</v>
      </c>
      <c r="B17" s="9">
        <v>0.11401500000000001</v>
      </c>
    </row>
    <row r="18" spans="1:7" x14ac:dyDescent="0.25">
      <c r="A18" t="s">
        <v>38</v>
      </c>
      <c r="B18" s="9">
        <v>0.14000000000000001</v>
      </c>
    </row>
    <row r="19" spans="1:7" x14ac:dyDescent="0.25">
      <c r="A19" t="s">
        <v>39</v>
      </c>
      <c r="B19" s="7">
        <v>0</v>
      </c>
    </row>
    <row r="21" spans="1:7" ht="30" x14ac:dyDescent="0.25">
      <c r="A21" s="10" t="s">
        <v>137</v>
      </c>
      <c r="B21" s="5" t="s">
        <v>27</v>
      </c>
      <c r="C21" s="5" t="s">
        <v>28</v>
      </c>
      <c r="D21" s="5" t="s">
        <v>29</v>
      </c>
      <c r="E21" s="5" t="s">
        <v>30</v>
      </c>
      <c r="F21" s="5" t="s">
        <v>31</v>
      </c>
    </row>
    <row r="22" spans="1:7" x14ac:dyDescent="0.25">
      <c r="A22" t="s">
        <v>40</v>
      </c>
      <c r="B22" s="6">
        <v>15762</v>
      </c>
      <c r="C22" s="6">
        <v>15762</v>
      </c>
      <c r="D22" s="6">
        <v>15762</v>
      </c>
      <c r="E22" s="6">
        <v>15762</v>
      </c>
      <c r="F22" s="6">
        <v>15762</v>
      </c>
      <c r="G22" t="s">
        <v>43</v>
      </c>
    </row>
    <row r="23" spans="1:7" x14ac:dyDescent="0.25">
      <c r="A23" t="s">
        <v>38</v>
      </c>
      <c r="B23" s="6">
        <v>14186.24</v>
      </c>
      <c r="C23" s="6">
        <v>14186.24</v>
      </c>
      <c r="D23" s="6">
        <v>14186.24</v>
      </c>
      <c r="E23" s="6">
        <v>14186.24</v>
      </c>
      <c r="F23" s="6">
        <v>14186.24</v>
      </c>
      <c r="G23" t="s">
        <v>43</v>
      </c>
    </row>
    <row r="24" spans="1:7" x14ac:dyDescent="0.25">
      <c r="A24" t="s">
        <v>41</v>
      </c>
      <c r="B24" s="6">
        <v>15539.86</v>
      </c>
      <c r="C24" s="6">
        <v>15539.86</v>
      </c>
      <c r="D24" s="6">
        <v>15539.86</v>
      </c>
      <c r="E24" s="6">
        <v>15539.86</v>
      </c>
      <c r="F24" s="6">
        <v>15539.86</v>
      </c>
      <c r="G24" t="s">
        <v>43</v>
      </c>
    </row>
    <row r="25" spans="1:7" x14ac:dyDescent="0.25">
      <c r="A25" t="s">
        <v>42</v>
      </c>
      <c r="B25" s="6">
        <v>4600.79</v>
      </c>
      <c r="C25" s="6">
        <v>4600.79</v>
      </c>
      <c r="D25" s="6">
        <v>4600.79</v>
      </c>
      <c r="E25" s="6">
        <v>4600.79</v>
      </c>
      <c r="F25" s="6">
        <v>4600.79</v>
      </c>
      <c r="G25" t="s">
        <v>46</v>
      </c>
    </row>
    <row r="26" spans="1:7" x14ac:dyDescent="0.25">
      <c r="A26" t="s">
        <v>44</v>
      </c>
      <c r="B26" s="6">
        <v>37.68</v>
      </c>
      <c r="C26" s="6">
        <v>37.68</v>
      </c>
      <c r="D26" s="6">
        <v>37.68</v>
      </c>
      <c r="E26" s="6">
        <v>37.68</v>
      </c>
      <c r="F26" s="6">
        <v>37.68</v>
      </c>
      <c r="G26" t="s">
        <v>45</v>
      </c>
    </row>
    <row r="27" spans="1:7" x14ac:dyDescent="0.25">
      <c r="A27" t="s">
        <v>64</v>
      </c>
      <c r="B27" s="8">
        <f>B22</f>
        <v>15762</v>
      </c>
      <c r="C27" s="8">
        <f t="shared" ref="C27:F27" si="0">C22</f>
        <v>15762</v>
      </c>
      <c r="D27" s="8">
        <f t="shared" si="0"/>
        <v>15762</v>
      </c>
      <c r="E27" s="8">
        <f t="shared" si="0"/>
        <v>15762</v>
      </c>
      <c r="F27" s="8">
        <f t="shared" si="0"/>
        <v>15762</v>
      </c>
      <c r="G27" t="s">
        <v>43</v>
      </c>
    </row>
    <row r="29" spans="1:7" x14ac:dyDescent="0.25">
      <c r="A29" t="s">
        <v>51</v>
      </c>
    </row>
    <row r="30" spans="1:7" x14ac:dyDescent="0.25">
      <c r="A30" t="s">
        <v>48</v>
      </c>
    </row>
    <row r="31" spans="1:7" x14ac:dyDescent="0.25">
      <c r="B31" s="5" t="s">
        <v>27</v>
      </c>
      <c r="C31" s="5" t="s">
        <v>28</v>
      </c>
      <c r="D31" s="5" t="s">
        <v>29</v>
      </c>
      <c r="E31" s="5" t="s">
        <v>30</v>
      </c>
      <c r="F31" s="5" t="s">
        <v>31</v>
      </c>
    </row>
    <row r="32" spans="1:7" x14ac:dyDescent="0.25">
      <c r="A32" t="s">
        <v>85</v>
      </c>
      <c r="B32" s="56">
        <v>2500</v>
      </c>
      <c r="C32" s="56">
        <v>2500</v>
      </c>
      <c r="D32" s="56">
        <v>2500</v>
      </c>
      <c r="E32" s="56">
        <v>2500</v>
      </c>
      <c r="F32" s="56">
        <v>2500</v>
      </c>
    </row>
    <row r="34" spans="1:6" x14ac:dyDescent="0.25">
      <c r="A34" t="s">
        <v>138</v>
      </c>
      <c r="B34" s="56">
        <f>B38</f>
        <v>736.67241257005037</v>
      </c>
      <c r="C34" s="56">
        <f>B34</f>
        <v>736.67241257005037</v>
      </c>
      <c r="D34" s="56">
        <f>C34</f>
        <v>736.67241257005037</v>
      </c>
      <c r="E34" s="56">
        <f>D34</f>
        <v>736.67241257005037</v>
      </c>
      <c r="F34" s="56">
        <f>E34</f>
        <v>736.67241257005037</v>
      </c>
    </row>
    <row r="36" spans="1:6" x14ac:dyDescent="0.25">
      <c r="A36" t="s">
        <v>135</v>
      </c>
      <c r="B36" s="56">
        <f>11861800-1476929</f>
        <v>10384871</v>
      </c>
    </row>
    <row r="37" spans="1:6" x14ac:dyDescent="0.25">
      <c r="A37" t="s">
        <v>139</v>
      </c>
      <c r="B37" s="56">
        <v>14097</v>
      </c>
    </row>
    <row r="38" spans="1:6" x14ac:dyDescent="0.25">
      <c r="A38" t="s">
        <v>118</v>
      </c>
      <c r="B38" s="56">
        <f>B36/B37</f>
        <v>736.67241257005037</v>
      </c>
    </row>
    <row r="41" spans="1:6" x14ac:dyDescent="0.25">
      <c r="A41" t="s">
        <v>124</v>
      </c>
    </row>
    <row r="42" spans="1:6" x14ac:dyDescent="0.25">
      <c r="A42" t="s">
        <v>125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0C8ECC3F6F314F872665F5B3C6EB6E" ma:contentTypeVersion="19" ma:contentTypeDescription="Create a new document." ma:contentTypeScope="" ma:versionID="11b9035de00592f7e491cb2fadbdbe9f">
  <xsd:schema xmlns:xsd="http://www.w3.org/2001/XMLSchema" xmlns:xs="http://www.w3.org/2001/XMLSchema" xmlns:p="http://schemas.microsoft.com/office/2006/metadata/properties" xmlns:ns2="3961f8f8-777a-493d-923a-6cdf0809afee" xmlns:ns3="915f8df0-786e-4404-87b2-72b1f54c8899" targetNamespace="http://schemas.microsoft.com/office/2006/metadata/properties" ma:root="true" ma:fieldsID="32b69653e0c5c92d15117c7ab4b0b8a3" ns2:_="" ns3:_="">
    <xsd:import namespace="3961f8f8-777a-493d-923a-6cdf0809afee"/>
    <xsd:import namespace="915f8df0-786e-4404-87b2-72b1f54c889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LengthInSecond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2:SharedWithUsers" minOccurs="0"/>
                <xsd:element ref="ns2:SharedWithDetails" minOccurs="0"/>
                <xsd:element ref="ns3:lcf76f155ced4ddcb4097134ff3c332f" minOccurs="0"/>
                <xsd:element ref="ns2:TaxCatchAll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61f8f8-777a-493d-923a-6cdf0809afe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f25a68d6-3c52-4e6e-adb0-bc5c09fd2147}" ma:internalName="TaxCatchAll" ma:showField="CatchAllData" ma:web="3961f8f8-777a-493d-923a-6cdf0809af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5f8df0-786e-4404-87b2-72b1f54c889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08d44918-0402-4173-a38e-4345c47fbb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961f8f8-777a-493d-923a-6cdf0809afee" xsi:nil="true"/>
    <lcf76f155ced4ddcb4097134ff3c332f xmlns="915f8df0-786e-4404-87b2-72b1f54c8899">
      <Terms xmlns="http://schemas.microsoft.com/office/infopath/2007/PartnerControls"/>
    </lcf76f155ced4ddcb4097134ff3c332f>
    <_dlc_DocId xmlns="3961f8f8-777a-493d-923a-6cdf0809afee">TZ2EYZN7UXNY-1114394227-36259</_dlc_DocId>
    <_dlc_DocIdUrl xmlns="3961f8f8-777a-493d-923a-6cdf0809afee">
      <Url>https://brocku.sharepoint.com/teams/VPAVP-Academic-QualityAssurance/_layouts/15/DocIdRedir.aspx?ID=TZ2EYZN7UXNY-1114394227-36259</Url>
      <Description>TZ2EYZN7UXNY-1114394227-36259</Description>
    </_dlc_DocIdUrl>
  </documentManagement>
</p:properties>
</file>

<file path=customXml/itemProps1.xml><?xml version="1.0" encoding="utf-8"?>
<ds:datastoreItem xmlns:ds="http://schemas.openxmlformats.org/officeDocument/2006/customXml" ds:itemID="{D5605D04-BFC4-4888-BCDF-7C73CF7C8EEA}"/>
</file>

<file path=customXml/itemProps2.xml><?xml version="1.0" encoding="utf-8"?>
<ds:datastoreItem xmlns:ds="http://schemas.openxmlformats.org/officeDocument/2006/customXml" ds:itemID="{43EE67E7-FD07-426B-9A4B-42E71B57DB21}"/>
</file>

<file path=customXml/itemProps3.xml><?xml version="1.0" encoding="utf-8"?>
<ds:datastoreItem xmlns:ds="http://schemas.openxmlformats.org/officeDocument/2006/customXml" ds:itemID="{CE1207E6-906E-4590-8244-5BA029B85599}"/>
</file>

<file path=customXml/itemProps4.xml><?xml version="1.0" encoding="utf-8"?>
<ds:datastoreItem xmlns:ds="http://schemas.openxmlformats.org/officeDocument/2006/customXml" ds:itemID="{D247D0FB-D53B-4C2A-9B5B-74CAF57B8C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Proposed Budget</vt:lpstr>
      <vt:lpstr>Cost Drivers</vt:lpstr>
      <vt:lpstr>'Proposed Budget'!Print_Area</vt:lpstr>
      <vt:lpstr>'Proposed Budget'!Print_Titles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Hicks</dc:creator>
  <cp:lastModifiedBy>Sarah Hicks</cp:lastModifiedBy>
  <dcterms:created xsi:type="dcterms:W3CDTF">2022-02-11T15:09:56Z</dcterms:created>
  <dcterms:modified xsi:type="dcterms:W3CDTF">2025-08-18T18:24:48Z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0x010100420C8ECC3F6F314F872665F5B3C6EB6E</vt:lpwstr>
  </property>
  <property fmtid="{D5CDD505-2E9C-101B-9397-08002B2CF9AE}" pid="3" name="_dlc_DocIdItemGuid">
    <vt:lpwstr>599e0e1b-2d02-4770-bf8f-f1bd0ac8a41b</vt:lpwstr>
  </property>
  <property fmtid="{D5CDD505-2E9C-101B-9397-08002B2CF9AE}" pid="4" name="MediaServiceImageTags">
    <vt:lpwstr/>
  </property>
</Properties>
</file>