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16" yWindow="65416" windowWidth="29040" windowHeight="15840" activeTab="1"/>
  </bookViews>
  <sheets>
    <sheet name="Proposed Budget - Summary" sheetId="4" r:id="rId1"/>
    <sheet name="Proposed Budget - Masters" sheetId="1" r:id="rId2"/>
    <sheet name="Proposed Budget - PhD" sheetId="5" r:id="rId3"/>
    <sheet name="Cost Drivers" sheetId="2" state="hidden" r:id="rId4"/>
  </sheets>
  <definedNames>
    <definedName name="_xlnm.Print_Area" localSheetId="1">'Proposed Budget - Masters'!$A$1:$G$121</definedName>
    <definedName name="_xlnm.Print_Area" localSheetId="2">'Proposed Budget - PhD'!$A$1:$G$121</definedName>
    <definedName name="_xlnm.Print_Area" localSheetId="0">'Proposed Budget - Summary'!$A$1:$G$109</definedName>
    <definedName name="_xlnm.Print_Titles" localSheetId="0">'Proposed Budget - Summary'!$1:$12</definedName>
    <definedName name="_xlnm.Print_Titles" localSheetId="1">'Proposed Budget - Masters'!$1:$14</definedName>
    <definedName name="_xlnm.Print_Titles" localSheetId="2">'Proposed Budget - PhD'!$1:$14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<sst xmlns="http://schemas.openxmlformats.org/spreadsheetml/2006/main" count="455" uniqueCount="156">
  <si>
    <t>Year 1 Forecast</t>
  </si>
  <si>
    <t>Year 2 Forecast</t>
  </si>
  <si>
    <t>Year 3 Forecast</t>
  </si>
  <si>
    <t>Year 4 Forecast</t>
  </si>
  <si>
    <t>Year 5 Forecast</t>
  </si>
  <si>
    <t>Insert Academic Year ==&gt;</t>
  </si>
  <si>
    <t>Intake</t>
  </si>
  <si>
    <t xml:space="preserve">Returning Students Year 2 </t>
  </si>
  <si>
    <t>Returning Students Year 3</t>
  </si>
  <si>
    <t>Returning Students Year 4</t>
  </si>
  <si>
    <t>Returning Students Year 5</t>
  </si>
  <si>
    <t xml:space="preserve">Total Enrollment </t>
  </si>
  <si>
    <t>Domestic</t>
  </si>
  <si>
    <t>REVENUE</t>
  </si>
  <si>
    <t>Tuition</t>
  </si>
  <si>
    <t>Ancillary Fees</t>
  </si>
  <si>
    <t>International</t>
  </si>
  <si>
    <t>Revenue</t>
  </si>
  <si>
    <t>Tuition Revenue</t>
  </si>
  <si>
    <t>Ancillary Revenue</t>
  </si>
  <si>
    <t>Special Purpose Funding (if applicable)</t>
  </si>
  <si>
    <t>TOTAL REVENUE</t>
  </si>
  <si>
    <t>New Faculty Positions (Number)</t>
  </si>
  <si>
    <t>New Staff Positions (Number)</t>
  </si>
  <si>
    <t>Equipment (new and replacement)</t>
  </si>
  <si>
    <t>Scholarships and Bursaries</t>
  </si>
  <si>
    <t>New Program Name :</t>
  </si>
  <si>
    <t>Year 1</t>
  </si>
  <si>
    <t>Year 2</t>
  </si>
  <si>
    <t>Year 3</t>
  </si>
  <si>
    <t>Year 4</t>
  </si>
  <si>
    <t>Year 5</t>
  </si>
  <si>
    <t>Base Year</t>
  </si>
  <si>
    <t>Benefit rates - based on year</t>
  </si>
  <si>
    <t>BUFA</t>
  </si>
  <si>
    <t>Admin/Professional</t>
  </si>
  <si>
    <t>OSSTF</t>
  </si>
  <si>
    <t>CUPE 4207 unit 1</t>
  </si>
  <si>
    <t>Non-Union Instructor</t>
  </si>
  <si>
    <t>BUFA Overload</t>
  </si>
  <si>
    <t>BUFA overload</t>
  </si>
  <si>
    <t>CUPE 4207 Unit 1 Instructor</t>
  </si>
  <si>
    <t>CUPE 4207 Unit 1 TA</t>
  </si>
  <si>
    <t>per credit</t>
  </si>
  <si>
    <t>CUPE 4207 Unit 1 Marker/Grader</t>
  </si>
  <si>
    <t>per hour</t>
  </si>
  <si>
    <t>per credit/120 hours</t>
  </si>
  <si>
    <t>Ancillary Fee (estimate)</t>
  </si>
  <si>
    <t>Type of program (select from list):</t>
  </si>
  <si>
    <t>Total Domestic tuition</t>
  </si>
  <si>
    <t>ENROLLMENT (Headcount)</t>
  </si>
  <si>
    <t>Total International tuition</t>
  </si>
  <si>
    <t>Base Salary per Faculty</t>
  </si>
  <si>
    <t>Total New faculty cost</t>
  </si>
  <si>
    <t>Total Salary</t>
  </si>
  <si>
    <t>Benefits</t>
  </si>
  <si>
    <t xml:space="preserve">Benefits </t>
  </si>
  <si>
    <t>PERSONNEL</t>
  </si>
  <si>
    <t>Salary of new staff position</t>
  </si>
  <si>
    <t>Part-time Teaching costs</t>
  </si>
  <si>
    <t>New Faculty Positions</t>
  </si>
  <si>
    <t>New Ongoing Staff positions</t>
  </si>
  <si>
    <t>Stipend Transfer</t>
  </si>
  <si>
    <t># BUFA overload contracts (per credit)</t>
  </si>
  <si>
    <t>BUFA Overlod salary</t>
  </si>
  <si>
    <t># of Non-union instructors (per credit)</t>
  </si>
  <si>
    <t>Non-union Instructor salary</t>
  </si>
  <si>
    <t># of CUPE 4207 Unit 1 Instructors (per credit)</t>
  </si>
  <si>
    <t>CUPE 4207 Unit 1 Instructor salary</t>
  </si>
  <si>
    <t># of CUPE 4207 Unit 1 TAs (per credit)</t>
  </si>
  <si>
    <t>CUPE 4207 Unit 1 TAs salary</t>
  </si>
  <si>
    <t># of CUPE 4207 Unit 1 M/Gs hours</t>
  </si>
  <si>
    <t>CUPE 4207 Unit 1 M/Gs salary</t>
  </si>
  <si>
    <t>Total Part-time teaching salaries</t>
  </si>
  <si>
    <t>Total Part-Time Teaching costs</t>
  </si>
  <si>
    <t>Comments (if needed)</t>
  </si>
  <si>
    <t>(for tuition rate)</t>
  </si>
  <si>
    <t>OPERATING COSTS</t>
  </si>
  <si>
    <t>NET SURPLUS/DEFICIT</t>
  </si>
  <si>
    <t>Other operating costs</t>
  </si>
  <si>
    <t>Materials &amp; Supplies</t>
  </si>
  <si>
    <t>Marketing/Adversiting</t>
  </si>
  <si>
    <t>Direct program costs</t>
  </si>
  <si>
    <t>Total Direct program costs</t>
  </si>
  <si>
    <t>Start-up Costs</t>
  </si>
  <si>
    <t>PER amount</t>
  </si>
  <si>
    <t>Other</t>
  </si>
  <si>
    <t>TOTAL OPERATING COSTS</t>
  </si>
  <si>
    <t>TOTAL PERSONNEL COSTS</t>
  </si>
  <si>
    <t># Offices</t>
  </si>
  <si>
    <t># labs</t>
  </si>
  <si>
    <t>Faculty:</t>
  </si>
  <si>
    <r>
      <rPr>
        <b/>
        <sz val="11"/>
        <color theme="1"/>
        <rFont val="Calibri"/>
        <family val="2"/>
        <scheme val="minor"/>
      </rPr>
      <t xml:space="preserve">Instructions: </t>
    </r>
    <r>
      <rPr>
        <sz val="11"/>
        <color theme="1"/>
        <rFont val="Calibri"/>
        <family val="2"/>
        <scheme val="minor"/>
      </rPr>
      <t>Inputs to be made in the blue highlighted cells</t>
    </r>
  </si>
  <si>
    <t>Signoffs</t>
  </si>
  <si>
    <t>Dean</t>
  </si>
  <si>
    <t>Provost</t>
  </si>
  <si>
    <t>Date</t>
  </si>
  <si>
    <t>PER funding</t>
  </si>
  <si>
    <t>Continuing Faculty</t>
  </si>
  <si>
    <t>Continuing Staff</t>
  </si>
  <si>
    <t>New Ongoing OSSTF staff</t>
  </si>
  <si>
    <t>Incremental Co-op Costs</t>
  </si>
  <si>
    <t>Incremental Library Costs</t>
  </si>
  <si>
    <t>Direct Incremental costs</t>
  </si>
  <si>
    <t>Space needs (net new space)</t>
  </si>
  <si>
    <t>Rationale needs to be provided here if amounts are input</t>
  </si>
  <si>
    <t>New Ongoing Other staff</t>
  </si>
  <si>
    <t>Total New OSSTF Staff cost</t>
  </si>
  <si>
    <t>Total New Other Staff cost</t>
  </si>
  <si>
    <t>Domestic - Per term fee</t>
  </si>
  <si>
    <t>International - Per term fee</t>
  </si>
  <si>
    <t>Rationale for tuition rate</t>
  </si>
  <si>
    <t># of terms/credit taken per student</t>
  </si>
  <si>
    <t>Dean of Graduate Studies</t>
  </si>
  <si>
    <t>Research based</t>
  </si>
  <si>
    <t>Professional program</t>
  </si>
  <si>
    <t>Input per term/credit domestic tuition rate</t>
  </si>
  <si>
    <t>Input per term/credit international tuition rate</t>
  </si>
  <si>
    <t>If a professional program a 5% tuition increase will be assumed</t>
  </si>
  <si>
    <t>Masters</t>
  </si>
  <si>
    <t>PhD</t>
  </si>
  <si>
    <t>Both Master/PhD</t>
  </si>
  <si>
    <t>Scholarship per term amounts</t>
  </si>
  <si>
    <t>Other Scholarships</t>
  </si>
  <si>
    <t>Incremental Fellowship costs domestic- Research programs</t>
  </si>
  <si>
    <t>Incremental Fellowship costs int'l- Research programs</t>
  </si>
  <si>
    <r>
      <rPr>
        <b/>
        <sz val="11"/>
        <color theme="1"/>
        <rFont val="Calibri"/>
        <family val="2"/>
        <scheme val="minor"/>
      </rPr>
      <t xml:space="preserve">Instructions: </t>
    </r>
    <r>
      <rPr>
        <sz val="11"/>
        <color theme="1"/>
        <rFont val="Calibri"/>
        <family val="2"/>
        <scheme val="minor"/>
      </rPr>
      <t>Fill in details on the Masters or PhD tabs</t>
    </r>
  </si>
  <si>
    <t>ENROLLMENT INTERNATIONAL (Headcount)</t>
  </si>
  <si>
    <t>ENROLLMENT DOMESTIC (Headcount)</t>
  </si>
  <si>
    <t>See details on tab</t>
  </si>
  <si>
    <t>2023-24</t>
  </si>
  <si>
    <t>Scholarships - Masters, Domestic ($9,000/yr)</t>
  </si>
  <si>
    <t>Scholarships - PhD, Domestic ($14,000/yr)</t>
  </si>
  <si>
    <t>Scholarships - Masters, International ($16,000/yr)</t>
  </si>
  <si>
    <t>Scholarships - PhD, International ($24,500/yr)</t>
  </si>
  <si>
    <t>Part-Time Teaching rates (use graduate complete rates for budget) - base year 2023-24</t>
  </si>
  <si>
    <t>Yes</t>
  </si>
  <si>
    <t>No</t>
  </si>
  <si>
    <t>Co-op Program:</t>
  </si>
  <si>
    <t>Co-op, if yes % of students in program:</t>
  </si>
  <si>
    <t>Co-op Revenue</t>
  </si>
  <si>
    <t>Co-op Fees</t>
  </si>
  <si>
    <t>Admin Fee</t>
  </si>
  <si>
    <t>Pre-Employment training (0N90)</t>
  </si>
  <si>
    <t>Job Search Fee</t>
  </si>
  <si>
    <t>Work term fee</t>
  </si>
  <si>
    <t>University Overhead - student specific (10% of revenue)</t>
  </si>
  <si>
    <t>University Overhead - other (14% of revenue)</t>
  </si>
  <si>
    <t>Does this require new space for Capital?</t>
  </si>
  <si>
    <t>If yes - need a business case for Capital</t>
  </si>
  <si>
    <t>Proposed Budget for Major Modifications Program &amp; Resource Template - Graduate Masters</t>
  </si>
  <si>
    <t>Please noted only incremental/new revenue and expenses in this file</t>
  </si>
  <si>
    <t>Major Modification Program:</t>
  </si>
  <si>
    <t>Proposed Budget for Major Modifications Program &amp; Resource Template - Graduate PhD</t>
  </si>
  <si>
    <t>Please note only incremental/new revenue and expenses in this file</t>
  </si>
  <si>
    <t>Summary Proposed Budget for Major Modification Program &amp; Resource Template - Graduate and PhD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</si>
</sst>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&quot;$&quot;#,##0.00;\-&quot;$&quot;#,##0.00"/>
    <numFmt numFmtId="165" formatCode="&quot;$&quot;#,##0.00"/>
    <numFmt numFmtId="166" formatCode="_(* #,##0_);_(* \(#,##0\);_(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2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0" xfId="0" applyFont="1"/>
    <xf numFmtId="0" fontId="2" fillId="2" borderId="0" xfId="0" applyFont="1" applyFill="1"/>
    <xf numFmtId="0" fontId="2" fillId="0" borderId="3" xfId="0" applyFont="1" applyBorder="1" applyAlignment="1">
      <alignment horizontal="center"/>
    </xf>
    <xf numFmtId="43" fontId="0" fillId="0" borderId="0" xfId="18" applyFont="1"/>
    <xf numFmtId="9" fontId="0" fillId="0" borderId="0" xfId="15" applyFont="1"/>
    <xf numFmtId="43" fontId="0" fillId="0" borderId="0" xfId="0" applyNumberFormat="1"/>
    <xf numFmtId="10" fontId="0" fillId="0" borderId="0" xfId="15" applyNumberFormat="1" applyFont="1"/>
    <xf numFmtId="0" fontId="2" fillId="0" borderId="0" xfId="0" applyFont="1" applyAlignment="1">
      <alignment wrapText="1"/>
    </xf>
    <xf numFmtId="0" fontId="0" fillId="0" borderId="0" xfId="0" applyFont="1"/>
    <xf numFmtId="0" fontId="2" fillId="0" borderId="4" xfId="0" applyFont="1" applyBorder="1" applyAlignment="1">
      <alignment horizontal="right"/>
    </xf>
    <xf numFmtId="0" fontId="0" fillId="0" borderId="5" xfId="0" applyFont="1" applyBorder="1"/>
    <xf numFmtId="0" fontId="3" fillId="0" borderId="5" xfId="0" applyFont="1" applyBorder="1" applyAlignment="1">
      <alignment horizontal="right"/>
    </xf>
    <xf numFmtId="0" fontId="2" fillId="0" borderId="5" xfId="0" applyFont="1" applyBorder="1"/>
    <xf numFmtId="0" fontId="0" fillId="0" borderId="5" xfId="0" applyFont="1" applyBorder="1" applyAlignment="1">
      <alignment horizontal="left" indent="2"/>
    </xf>
    <xf numFmtId="0" fontId="2" fillId="0" borderId="5" xfId="0" applyFont="1" applyBorder="1" applyAlignment="1">
      <alignment horizontal="left" indent="2"/>
    </xf>
    <xf numFmtId="0" fontId="0" fillId="3" borderId="6" xfId="0" applyFont="1" applyFill="1" applyBorder="1"/>
    <xf numFmtId="164" fontId="0" fillId="3" borderId="6" xfId="0" applyNumberFormat="1" applyFont="1" applyFill="1" applyBorder="1"/>
    <xf numFmtId="0" fontId="2" fillId="0" borderId="7" xfId="0" applyFont="1" applyBorder="1"/>
    <xf numFmtId="164" fontId="0" fillId="0" borderId="7" xfId="0" applyNumberFormat="1" applyFont="1" applyBorder="1"/>
    <xf numFmtId="0" fontId="0" fillId="0" borderId="8" xfId="0" applyFont="1" applyBorder="1" applyAlignment="1">
      <alignment horizontal="left" indent="2"/>
    </xf>
    <xf numFmtId="0" fontId="2" fillId="0" borderId="8" xfId="0" applyFont="1" applyBorder="1" applyAlignment="1">
      <alignment horizontal="left"/>
    </xf>
    <xf numFmtId="0" fontId="2" fillId="3" borderId="6" xfId="0" applyFont="1" applyFill="1" applyBorder="1" applyAlignment="1">
      <alignment horizontal="left" indent="2"/>
    </xf>
    <xf numFmtId="0" fontId="0" fillId="0" borderId="5" xfId="0" applyFont="1" applyBorder="1" applyAlignment="1">
      <alignment horizontal="left" indent="1"/>
    </xf>
    <xf numFmtId="0" fontId="2" fillId="0" borderId="5" xfId="0" applyFont="1" applyFill="1" applyBorder="1" applyAlignment="1">
      <alignment horizontal="left" indent="2"/>
    </xf>
    <xf numFmtId="165" fontId="2" fillId="0" borderId="5" xfId="0" applyNumberFormat="1" applyFont="1" applyFill="1" applyBorder="1"/>
    <xf numFmtId="0" fontId="2" fillId="3" borderId="6" xfId="0" applyFont="1" applyFill="1" applyBorder="1" applyAlignment="1">
      <alignment horizontal="left"/>
    </xf>
    <xf numFmtId="165" fontId="0" fillId="3" borderId="6" xfId="0" applyNumberFormat="1" applyFont="1" applyFill="1" applyBorder="1"/>
    <xf numFmtId="0" fontId="2" fillId="0" borderId="8" xfId="0" applyFont="1" applyBorder="1"/>
    <xf numFmtId="0" fontId="2" fillId="0" borderId="9" xfId="0" applyFont="1" applyBorder="1"/>
    <xf numFmtId="0" fontId="2" fillId="4" borderId="6" xfId="0" applyFont="1" applyFill="1" applyBorder="1"/>
    <xf numFmtId="165" fontId="0" fillId="4" borderId="6" xfId="0" applyNumberFormat="1" applyFont="1" applyFill="1" applyBorder="1"/>
    <xf numFmtId="0" fontId="0" fillId="0" borderId="5" xfId="0" applyFont="1" applyFill="1" applyBorder="1"/>
    <xf numFmtId="0" fontId="0" fillId="0" borderId="5" xfId="0" applyFont="1" applyBorder="1" applyAlignment="1">
      <alignment horizontal="left" wrapText="1" indent="1"/>
    </xf>
    <xf numFmtId="0" fontId="3" fillId="0" borderId="5" xfId="0" applyFont="1" applyBorder="1" applyAlignment="1">
      <alignment horizontal="left" indent="2"/>
    </xf>
    <xf numFmtId="0" fontId="3" fillId="0" borderId="0" xfId="0" applyFont="1"/>
    <xf numFmtId="0" fontId="3" fillId="0" borderId="5" xfId="0" applyFont="1" applyFill="1" applyBorder="1" applyAlignment="1">
      <alignment horizontal="left" indent="2"/>
    </xf>
    <xf numFmtId="0" fontId="3" fillId="0" borderId="0" xfId="0" applyFont="1" applyFill="1"/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 wrapText="1"/>
    </xf>
    <xf numFmtId="0" fontId="4" fillId="0" borderId="0" xfId="0" applyFont="1"/>
    <xf numFmtId="0" fontId="2" fillId="0" borderId="5" xfId="0" applyFont="1" applyFill="1" applyBorder="1"/>
    <xf numFmtId="0" fontId="2" fillId="5" borderId="4" xfId="0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0" fillId="5" borderId="5" xfId="0" applyFont="1" applyFill="1" applyBorder="1"/>
    <xf numFmtId="2" fontId="0" fillId="5" borderId="5" xfId="0" applyNumberFormat="1" applyFont="1" applyFill="1" applyBorder="1"/>
    <xf numFmtId="165" fontId="0" fillId="5" borderId="5" xfId="0" applyNumberFormat="1" applyFont="1" applyFill="1" applyBorder="1"/>
    <xf numFmtId="43" fontId="0" fillId="5" borderId="5" xfId="18" applyFont="1" applyFill="1" applyBorder="1"/>
    <xf numFmtId="0" fontId="0" fillId="0" borderId="9" xfId="0" applyFont="1" applyBorder="1"/>
    <xf numFmtId="0" fontId="0" fillId="0" borderId="8" xfId="0" applyFont="1" applyBorder="1"/>
    <xf numFmtId="0" fontId="2" fillId="0" borderId="7" xfId="0" applyFont="1" applyFill="1" applyBorder="1" applyAlignment="1">
      <alignment horizontal="center" wrapText="1"/>
    </xf>
    <xf numFmtId="0" fontId="0" fillId="0" borderId="9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4" fillId="0" borderId="9" xfId="0" applyFont="1" applyBorder="1" applyAlignment="1">
      <alignment wrapText="1"/>
    </xf>
    <xf numFmtId="0" fontId="0" fillId="0" borderId="2" xfId="0" applyFont="1" applyFill="1" applyBorder="1"/>
    <xf numFmtId="165" fontId="0" fillId="0" borderId="7" xfId="0" applyNumberFormat="1" applyFont="1" applyFill="1" applyBorder="1"/>
    <xf numFmtId="0" fontId="2" fillId="0" borderId="10" xfId="0" applyFont="1" applyFill="1" applyBorder="1" applyAlignment="1">
      <alignment horizontal="left"/>
    </xf>
    <xf numFmtId="165" fontId="0" fillId="0" borderId="10" xfId="0" applyNumberFormat="1" applyFont="1" applyFill="1" applyBorder="1"/>
    <xf numFmtId="0" fontId="0" fillId="0" borderId="5" xfId="0" applyFont="1" applyFill="1" applyBorder="1" applyAlignment="1">
      <alignment horizontal="left" indent="1"/>
    </xf>
    <xf numFmtId="0" fontId="2" fillId="0" borderId="7" xfId="0" applyFont="1" applyFill="1" applyBorder="1" applyAlignment="1">
      <alignment horizontal="left" indent="1"/>
    </xf>
    <xf numFmtId="0" fontId="0" fillId="0" borderId="7" xfId="0" applyFont="1" applyFill="1" applyBorder="1" applyAlignment="1">
      <alignment horizontal="left" indent="1"/>
    </xf>
    <xf numFmtId="166" fontId="0" fillId="0" borderId="0" xfId="18" applyNumberFormat="1" applyFont="1"/>
    <xf numFmtId="0" fontId="2" fillId="0" borderId="5" xfId="0" applyFont="1" applyBorder="1" applyAlignment="1">
      <alignment horizontal="right"/>
    </xf>
    <xf numFmtId="0" fontId="2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0" xfId="0" applyFont="1" applyBorder="1"/>
    <xf numFmtId="0" fontId="0" fillId="0" borderId="15" xfId="0" applyFont="1" applyBorder="1"/>
    <xf numFmtId="0" fontId="0" fillId="0" borderId="16" xfId="0" applyFont="1" applyBorder="1"/>
    <xf numFmtId="0" fontId="0" fillId="0" borderId="3" xfId="0" applyFont="1" applyBorder="1"/>
    <xf numFmtId="0" fontId="0" fillId="0" borderId="17" xfId="0" applyFont="1" applyBorder="1"/>
    <xf numFmtId="0" fontId="2" fillId="0" borderId="16" xfId="0" applyFont="1" applyBorder="1"/>
    <xf numFmtId="0" fontId="2" fillId="0" borderId="3" xfId="0" applyFont="1" applyBorder="1"/>
    <xf numFmtId="0" fontId="2" fillId="0" borderId="17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0" fillId="5" borderId="0" xfId="0" applyFont="1" applyFill="1" applyBorder="1"/>
    <xf numFmtId="0" fontId="0" fillId="5" borderId="0" xfId="0" applyFont="1" applyFill="1"/>
    <xf numFmtId="0" fontId="2" fillId="0" borderId="0" xfId="0" applyFont="1" applyAlignment="1">
      <alignment horizontal="right"/>
    </xf>
    <xf numFmtId="0" fontId="0" fillId="0" borderId="9" xfId="0" applyFont="1" applyFill="1" applyBorder="1" applyAlignment="1">
      <alignment wrapText="1"/>
    </xf>
    <xf numFmtId="0" fontId="2" fillId="4" borderId="0" xfId="0" applyFont="1" applyFill="1" applyBorder="1"/>
    <xf numFmtId="165" fontId="0" fillId="4" borderId="0" xfId="0" applyNumberFormat="1" applyFont="1" applyFill="1" applyBorder="1"/>
    <xf numFmtId="166" fontId="0" fillId="5" borderId="4" xfId="18" applyNumberFormat="1" applyFont="1" applyFill="1" applyBorder="1"/>
    <xf numFmtId="166" fontId="0" fillId="0" borderId="0" xfId="0" applyNumberFormat="1"/>
    <xf numFmtId="0" fontId="0" fillId="0" borderId="1" xfId="0" applyFont="1" applyFill="1" applyBorder="1"/>
    <xf numFmtId="0" fontId="2" fillId="0" borderId="0" xfId="0" applyFont="1" applyBorder="1"/>
    <xf numFmtId="0" fontId="2" fillId="0" borderId="1" xfId="0" applyFont="1" applyFill="1" applyBorder="1"/>
    <xf numFmtId="0" fontId="2" fillId="0" borderId="4" xfId="0" applyFont="1" applyFill="1" applyBorder="1"/>
    <xf numFmtId="166" fontId="0" fillId="0" borderId="4" xfId="18" applyNumberFormat="1" applyFont="1" applyFill="1" applyBorder="1"/>
    <xf numFmtId="49" fontId="2" fillId="3" borderId="1" xfId="0" applyNumberFormat="1" applyFon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4" xfId="0" applyFont="1" applyFill="1" applyBorder="1"/>
    <xf numFmtId="2" fontId="0" fillId="0" borderId="5" xfId="0" applyNumberFormat="1" applyFont="1" applyFill="1" applyBorder="1"/>
    <xf numFmtId="43" fontId="0" fillId="0" borderId="5" xfId="18" applyFont="1" applyFill="1" applyBorder="1"/>
    <xf numFmtId="165" fontId="0" fillId="0" borderId="6" xfId="0" applyNumberFormat="1" applyFont="1" applyFill="1" applyBorder="1"/>
    <xf numFmtId="166" fontId="0" fillId="0" borderId="5" xfId="18" applyNumberFormat="1" applyFont="1" applyBorder="1"/>
    <xf numFmtId="166" fontId="0" fillId="0" borderId="5" xfId="18" applyNumberFormat="1" applyFont="1" applyFill="1" applyBorder="1"/>
    <xf numFmtId="166" fontId="2" fillId="0" borderId="5" xfId="18" applyNumberFormat="1" applyFont="1" applyBorder="1"/>
    <xf numFmtId="166" fontId="0" fillId="0" borderId="8" xfId="18" applyNumberFormat="1" applyFont="1" applyFill="1" applyBorder="1"/>
    <xf numFmtId="166" fontId="2" fillId="0" borderId="8" xfId="18" applyNumberFormat="1" applyFont="1" applyBorder="1"/>
    <xf numFmtId="166" fontId="3" fillId="0" borderId="5" xfId="18" applyNumberFormat="1" applyFont="1" applyFill="1" applyBorder="1"/>
    <xf numFmtId="166" fontId="2" fillId="0" borderId="5" xfId="18" applyNumberFormat="1" applyFont="1" applyFill="1" applyBorder="1"/>
    <xf numFmtId="166" fontId="2" fillId="0" borderId="8" xfId="18" applyNumberFormat="1" applyFont="1" applyFill="1" applyBorder="1"/>
    <xf numFmtId="166" fontId="0" fillId="0" borderId="7" xfId="18" applyNumberFormat="1" applyFont="1" applyFill="1" applyBorder="1"/>
    <xf numFmtId="166" fontId="0" fillId="3" borderId="6" xfId="18" applyNumberFormat="1" applyFont="1" applyFill="1" applyBorder="1"/>
    <xf numFmtId="166" fontId="2" fillId="0" borderId="9" xfId="18" applyNumberFormat="1" applyFont="1" applyBorder="1"/>
    <xf numFmtId="166" fontId="0" fillId="5" borderId="8" xfId="18" applyNumberFormat="1" applyFont="1" applyFill="1" applyBorder="1"/>
    <xf numFmtId="166" fontId="0" fillId="5" borderId="5" xfId="18" applyNumberFormat="1" applyFont="1" applyFill="1" applyBorder="1"/>
    <xf numFmtId="166" fontId="0" fillId="5" borderId="7" xfId="18" applyNumberFormat="1" applyFont="1" applyFill="1" applyBorder="1"/>
    <xf numFmtId="166" fontId="2" fillId="5" borderId="5" xfId="18" applyNumberFormat="1" applyFont="1" applyFill="1" applyBorder="1"/>
    <xf numFmtId="166" fontId="3" fillId="0" borderId="9" xfId="18" applyNumberFormat="1" applyFont="1" applyBorder="1" applyAlignment="1">
      <alignment wrapText="1"/>
    </xf>
    <xf numFmtId="0" fontId="2" fillId="5" borderId="5" xfId="0" applyFont="1" applyFill="1" applyBorder="1"/>
    <xf numFmtId="0" fontId="0" fillId="5" borderId="2" xfId="0" applyFont="1" applyFill="1" applyBorder="1"/>
    <xf numFmtId="166" fontId="0" fillId="0" borderId="5" xfId="18" applyNumberFormat="1" applyFont="1" applyBorder="1"/>
    <xf numFmtId="43" fontId="2" fillId="0" borderId="0" xfId="18" applyFont="1"/>
    <xf numFmtId="9" fontId="0" fillId="5" borderId="4" xfId="15" applyFont="1" applyFill="1" applyBorder="1"/>
    <xf numFmtId="166" fontId="0" fillId="0" borderId="9" xfId="18" applyNumberFormat="1" applyFont="1" applyFill="1" applyBorder="1"/>
    <xf numFmtId="0" fontId="0" fillId="0" borderId="17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5" borderId="0" xfId="0" applyFill="1"/>
    <xf numFmtId="166" fontId="0" fillId="0" borderId="8" xfId="18" applyNumberFormat="1" applyFont="1" applyBorder="1"/>
    <xf numFmtId="0" fontId="2" fillId="0" borderId="0" xfId="0" applyFont="1" applyBorder="1"/>
    <xf numFmtId="43" fontId="0" fillId="0" borderId="1" xfId="0" applyNumberFormat="1" applyFont="1" applyFill="1" applyBorder="1"/>
    <xf numFmtId="0" fontId="2" fillId="0" borderId="0" xfId="0" applyFont="1" applyBorder="1"/>
    <xf numFmtId="0" fontId="2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A814B-931A-4A85-B65E-63765C4A2084}">
  <sheetPr>
    <tabColor theme="9" tint="-0.24997000396251678"/>
    <pageSetUpPr fitToPage="1"/>
  </sheetPr>
  <dimension ref="A1:H122"/>
  <sheetViews>
    <sheetView workbookViewId="0" topLeftCell="A1">
      <pane xSplit="1" ySplit="11" topLeftCell="B12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ColWidth="9.140625" defaultRowHeight="15"/>
  <cols>
    <col min="1" max="1" width="44.57421875" style="11" customWidth="1"/>
    <col min="2" max="4" width="13.7109375" style="11" customWidth="1"/>
    <col min="5" max="6" width="13.57421875" style="11" bestFit="1" customWidth="1"/>
    <col min="7" max="7" width="51.00390625" style="11" customWidth="1"/>
    <col min="8" max="8" width="13.7109375" style="11" bestFit="1" customWidth="1"/>
    <col min="9" max="9" width="15.7109375" style="11" bestFit="1" customWidth="1"/>
    <col min="10" max="16384" width="9.140625" style="11" customWidth="1"/>
  </cols>
  <sheetData>
    <row r="1" spans="1:6" ht="15">
      <c r="A1" s="130" t="s">
        <v>155</v>
      </c>
      <c r="B1" s="130"/>
      <c r="C1" s="130"/>
      <c r="D1" s="130"/>
      <c r="E1" s="130"/>
      <c r="F1" s="130"/>
    </row>
    <row r="2" spans="1:6" ht="15">
      <c r="A2" s="72" t="s">
        <v>126</v>
      </c>
      <c r="B2" s="91"/>
      <c r="C2" s="81"/>
      <c r="D2" s="91"/>
      <c r="E2" s="91"/>
      <c r="F2" s="91"/>
    </row>
    <row r="3" spans="1:6" ht="15">
      <c r="A3" s="3" t="s">
        <v>154</v>
      </c>
      <c r="B3" s="128"/>
      <c r="C3" s="81"/>
      <c r="D3" s="128"/>
      <c r="E3" s="128"/>
      <c r="F3" s="128"/>
    </row>
    <row r="4" spans="1:6" ht="15">
      <c r="A4" s="77"/>
      <c r="B4" s="78"/>
      <c r="C4" s="78"/>
      <c r="D4" s="78"/>
      <c r="E4" s="78"/>
      <c r="F4" s="78"/>
    </row>
    <row r="5" spans="1:7" ht="15">
      <c r="A5" s="67" t="s">
        <v>91</v>
      </c>
      <c r="B5" s="95">
        <f>'Proposed Budget - Masters'!B5</f>
        <v>0</v>
      </c>
      <c r="C5" s="96"/>
      <c r="D5" s="97"/>
      <c r="E5" s="92"/>
      <c r="F5" s="79"/>
      <c r="G5" s="53" t="s">
        <v>75</v>
      </c>
    </row>
    <row r="6" spans="1:7" ht="15">
      <c r="A6" s="12" t="s">
        <v>26</v>
      </c>
      <c r="B6" s="98">
        <f>'Proposed Budget - Masters'!B6</f>
        <v>0</v>
      </c>
      <c r="C6" s="96"/>
      <c r="D6" s="97"/>
      <c r="E6" s="92"/>
      <c r="F6" s="2"/>
      <c r="G6" s="52"/>
    </row>
    <row r="7" spans="1:7" ht="15">
      <c r="A7" s="12" t="s">
        <v>48</v>
      </c>
      <c r="B7" s="93" t="str">
        <f>'Proposed Budget - Masters'!B7</f>
        <v>Professional program</v>
      </c>
      <c r="C7" s="92"/>
      <c r="D7" s="59" t="s">
        <v>76</v>
      </c>
      <c r="E7" s="92"/>
      <c r="F7" s="2"/>
      <c r="G7" s="51"/>
    </row>
    <row r="8" spans="1:8" ht="15">
      <c r="A8" s="12" t="s">
        <v>116</v>
      </c>
      <c r="B8" s="94"/>
      <c r="C8" s="90" t="s">
        <v>129</v>
      </c>
      <c r="D8" s="59"/>
      <c r="E8" s="92"/>
      <c r="F8" s="2"/>
      <c r="G8" s="51"/>
      <c r="H8" s="11" t="s">
        <v>111</v>
      </c>
    </row>
    <row r="9" spans="1:8" ht="15">
      <c r="A9" s="12" t="s">
        <v>117</v>
      </c>
      <c r="B9" s="94"/>
      <c r="C9" s="90" t="s">
        <v>129</v>
      </c>
      <c r="D9" s="59"/>
      <c r="E9" s="92"/>
      <c r="F9" s="2"/>
      <c r="G9" s="51"/>
      <c r="H9" s="11" t="s">
        <v>111</v>
      </c>
    </row>
    <row r="10" spans="1:7" ht="15">
      <c r="A10" s="13"/>
      <c r="B10" s="13"/>
      <c r="C10" s="13"/>
      <c r="D10" s="13"/>
      <c r="E10" s="13"/>
      <c r="F10" s="13"/>
      <c r="G10" s="51"/>
    </row>
    <row r="11" spans="1:7" ht="30">
      <c r="A11" s="13"/>
      <c r="B11" s="41" t="s">
        <v>0</v>
      </c>
      <c r="C11" s="41" t="s">
        <v>1</v>
      </c>
      <c r="D11" s="41" t="s">
        <v>2</v>
      </c>
      <c r="E11" s="41" t="s">
        <v>3</v>
      </c>
      <c r="F11" s="41" t="s">
        <v>4</v>
      </c>
      <c r="G11" s="51"/>
    </row>
    <row r="12" spans="1:7" ht="15">
      <c r="A12" s="14" t="s">
        <v>5</v>
      </c>
      <c r="B12" s="34">
        <f>'Proposed Budget - Masters'!B14</f>
        <v>0</v>
      </c>
      <c r="C12" s="34">
        <f>'Proposed Budget - Masters'!C14</f>
        <v>0</v>
      </c>
      <c r="D12" s="34">
        <f>'Proposed Budget - Masters'!D14</f>
        <v>0</v>
      </c>
      <c r="E12" s="34">
        <f>'Proposed Budget - Masters'!E14</f>
        <v>0</v>
      </c>
      <c r="F12" s="34">
        <f>'Proposed Budget - Masters'!F14</f>
        <v>0</v>
      </c>
      <c r="G12" s="54"/>
    </row>
    <row r="13" spans="1:7" ht="15">
      <c r="A13" s="15" t="s">
        <v>50</v>
      </c>
      <c r="B13" s="34"/>
      <c r="C13" s="34"/>
      <c r="D13" s="34"/>
      <c r="E13" s="34"/>
      <c r="F13" s="34"/>
      <c r="G13" s="54"/>
    </row>
    <row r="14" spans="1:7" ht="15">
      <c r="A14" s="16" t="s">
        <v>6</v>
      </c>
      <c r="B14" s="34">
        <f>'Proposed Budget - Masters'!B16+'Proposed Budget - PhD'!B16</f>
        <v>0</v>
      </c>
      <c r="C14" s="34">
        <f>'Proposed Budget - Masters'!C16+'Proposed Budget - PhD'!C16</f>
        <v>0</v>
      </c>
      <c r="D14" s="34">
        <f>'Proposed Budget - Masters'!D16+'Proposed Budget - PhD'!D16</f>
        <v>0</v>
      </c>
      <c r="E14" s="34">
        <f>'Proposed Budget - Masters'!E16+'Proposed Budget - PhD'!E16</f>
        <v>0</v>
      </c>
      <c r="F14" s="34">
        <f>'Proposed Budget - Masters'!F16+'Proposed Budget - PhD'!F16</f>
        <v>0</v>
      </c>
      <c r="G14" s="54"/>
    </row>
    <row r="15" spans="1:7" ht="15">
      <c r="A15" s="16" t="s">
        <v>7</v>
      </c>
      <c r="B15" s="34">
        <f>'Proposed Budget - Masters'!B17+'Proposed Budget - PhD'!B17</f>
        <v>0</v>
      </c>
      <c r="C15" s="34">
        <f>'Proposed Budget - Masters'!C17+'Proposed Budget - PhD'!C17</f>
        <v>0</v>
      </c>
      <c r="D15" s="34">
        <f>'Proposed Budget - Masters'!D17+'Proposed Budget - PhD'!D17</f>
        <v>0</v>
      </c>
      <c r="E15" s="34">
        <f>'Proposed Budget - Masters'!E17+'Proposed Budget - PhD'!E17</f>
        <v>0</v>
      </c>
      <c r="F15" s="34">
        <f>'Proposed Budget - Masters'!F17+'Proposed Budget - PhD'!F17</f>
        <v>0</v>
      </c>
      <c r="G15" s="54"/>
    </row>
    <row r="16" spans="1:7" ht="15">
      <c r="A16" s="16" t="s">
        <v>8</v>
      </c>
      <c r="B16" s="34">
        <f>'Proposed Budget - Masters'!B18+'Proposed Budget - PhD'!B18</f>
        <v>0</v>
      </c>
      <c r="C16" s="34">
        <f>'Proposed Budget - Masters'!C18+'Proposed Budget - PhD'!C18</f>
        <v>0</v>
      </c>
      <c r="D16" s="34">
        <f>'Proposed Budget - Masters'!D18+'Proposed Budget - PhD'!D18</f>
        <v>0</v>
      </c>
      <c r="E16" s="34">
        <f>'Proposed Budget - Masters'!E18+'Proposed Budget - PhD'!E18</f>
        <v>0</v>
      </c>
      <c r="F16" s="34">
        <f>'Proposed Budget - Masters'!F18+'Proposed Budget - PhD'!F18</f>
        <v>0</v>
      </c>
      <c r="G16" s="54"/>
    </row>
    <row r="17" spans="1:7" ht="15">
      <c r="A17" s="16" t="s">
        <v>9</v>
      </c>
      <c r="B17" s="34">
        <f>'Proposed Budget - Masters'!B19+'Proposed Budget - PhD'!B19</f>
        <v>0</v>
      </c>
      <c r="C17" s="34">
        <f>'Proposed Budget - Masters'!C19+'Proposed Budget - PhD'!C19</f>
        <v>0</v>
      </c>
      <c r="D17" s="34">
        <f>'Proposed Budget - Masters'!D19+'Proposed Budget - PhD'!D19</f>
        <v>0</v>
      </c>
      <c r="E17" s="34">
        <f>'Proposed Budget - Masters'!E19+'Proposed Budget - PhD'!E19</f>
        <v>0</v>
      </c>
      <c r="F17" s="34">
        <f>'Proposed Budget - Masters'!F19+'Proposed Budget - PhD'!F19</f>
        <v>0</v>
      </c>
      <c r="G17" s="54"/>
    </row>
    <row r="18" spans="1:7" ht="15">
      <c r="A18" s="16" t="s">
        <v>10</v>
      </c>
      <c r="B18" s="34">
        <f>'Proposed Budget - Masters'!B20+'Proposed Budget - PhD'!B20</f>
        <v>0</v>
      </c>
      <c r="C18" s="34">
        <f>'Proposed Budget - Masters'!C20+'Proposed Budget - PhD'!C20</f>
        <v>0</v>
      </c>
      <c r="D18" s="34">
        <f>'Proposed Budget - Masters'!D20+'Proposed Budget - PhD'!D20</f>
        <v>0</v>
      </c>
      <c r="E18" s="34">
        <f>'Proposed Budget - Masters'!E20+'Proposed Budget - PhD'!E20</f>
        <v>0</v>
      </c>
      <c r="F18" s="34">
        <f>'Proposed Budget - Masters'!F20+'Proposed Budget - PhD'!F20</f>
        <v>0</v>
      </c>
      <c r="G18" s="54"/>
    </row>
    <row r="19" spans="1:7" ht="15">
      <c r="A19" s="15" t="s">
        <v>11</v>
      </c>
      <c r="B19" s="15">
        <f>SUM(B14:B18)</f>
        <v>0</v>
      </c>
      <c r="C19" s="15">
        <f aca="true" t="shared" si="0" ref="C19:F19">SUM(,C14:C18)</f>
        <v>0</v>
      </c>
      <c r="D19" s="15">
        <f t="shared" si="0"/>
        <v>0</v>
      </c>
      <c r="E19" s="15">
        <f t="shared" si="0"/>
        <v>0</v>
      </c>
      <c r="F19" s="15">
        <f t="shared" si="0"/>
        <v>0</v>
      </c>
      <c r="G19" s="54"/>
    </row>
    <row r="20" spans="1:7" ht="15" hidden="1">
      <c r="A20" s="15"/>
      <c r="B20" s="13"/>
      <c r="C20" s="13"/>
      <c r="D20" s="13"/>
      <c r="E20" s="13"/>
      <c r="F20" s="13"/>
      <c r="G20" s="54"/>
    </row>
    <row r="21" spans="1:7" ht="15" hidden="1">
      <c r="A21" s="15" t="s">
        <v>112</v>
      </c>
      <c r="B21" s="34"/>
      <c r="C21" s="34"/>
      <c r="D21" s="34"/>
      <c r="E21" s="34"/>
      <c r="F21" s="34"/>
      <c r="G21" s="54"/>
    </row>
    <row r="22" spans="1:7" ht="15" hidden="1">
      <c r="A22" s="16" t="s">
        <v>6</v>
      </c>
      <c r="B22" s="47">
        <f>'Proposed Budget - Masters'!B32+'Proposed Budget - PhD'!B32</f>
        <v>0</v>
      </c>
      <c r="C22" s="47">
        <f>'Proposed Budget - Masters'!C32+'Proposed Budget - PhD'!C32</f>
        <v>0</v>
      </c>
      <c r="D22" s="47">
        <f>'Proposed Budget - Masters'!D32+'Proposed Budget - PhD'!D32</f>
        <v>0</v>
      </c>
      <c r="E22" s="47">
        <f>'Proposed Budget - Masters'!E32+'Proposed Budget - PhD'!E32</f>
        <v>0</v>
      </c>
      <c r="F22" s="47">
        <f>'Proposed Budget - Masters'!F32+'Proposed Budget - PhD'!F32</f>
        <v>0</v>
      </c>
      <c r="G22" s="54"/>
    </row>
    <row r="23" spans="1:7" ht="15" hidden="1">
      <c r="A23" s="16" t="s">
        <v>7</v>
      </c>
      <c r="B23" s="47">
        <f>'Proposed Budget - Masters'!B33+'Proposed Budget - PhD'!B33</f>
        <v>0</v>
      </c>
      <c r="C23" s="47">
        <f>'Proposed Budget - Masters'!C33+'Proposed Budget - PhD'!C33</f>
        <v>0</v>
      </c>
      <c r="D23" s="47">
        <f>'Proposed Budget - Masters'!D33+'Proposed Budget - PhD'!D33</f>
        <v>0</v>
      </c>
      <c r="E23" s="47">
        <f>'Proposed Budget - Masters'!E33+'Proposed Budget - PhD'!E33</f>
        <v>0</v>
      </c>
      <c r="F23" s="47">
        <f>'Proposed Budget - Masters'!F33+'Proposed Budget - PhD'!F33</f>
        <v>0</v>
      </c>
      <c r="G23" s="54"/>
    </row>
    <row r="24" spans="1:7" ht="15" hidden="1">
      <c r="A24" s="16" t="s">
        <v>8</v>
      </c>
      <c r="B24" s="47">
        <f>'Proposed Budget - Masters'!B34+'Proposed Budget - PhD'!B34</f>
        <v>0</v>
      </c>
      <c r="C24" s="47">
        <f>'Proposed Budget - Masters'!C34+'Proposed Budget - PhD'!C34</f>
        <v>0</v>
      </c>
      <c r="D24" s="47">
        <f>'Proposed Budget - Masters'!D34+'Proposed Budget - PhD'!D34</f>
        <v>0</v>
      </c>
      <c r="E24" s="47">
        <f>'Proposed Budget - Masters'!E34+'Proposed Budget - PhD'!E34</f>
        <v>0</v>
      </c>
      <c r="F24" s="47">
        <f>'Proposed Budget - Masters'!F34+'Proposed Budget - PhD'!F34</f>
        <v>0</v>
      </c>
      <c r="G24" s="54"/>
    </row>
    <row r="25" spans="1:7" ht="15" hidden="1">
      <c r="A25" s="16" t="s">
        <v>9</v>
      </c>
      <c r="B25" s="47">
        <f>'Proposed Budget - Masters'!B35+'Proposed Budget - PhD'!B35</f>
        <v>0</v>
      </c>
      <c r="C25" s="47">
        <f>'Proposed Budget - Masters'!C35+'Proposed Budget - PhD'!C35</f>
        <v>0</v>
      </c>
      <c r="D25" s="47">
        <f>'Proposed Budget - Masters'!D35+'Proposed Budget - PhD'!D35</f>
        <v>0</v>
      </c>
      <c r="E25" s="47">
        <f>'Proposed Budget - Masters'!E35+'Proposed Budget - PhD'!E35</f>
        <v>0</v>
      </c>
      <c r="F25" s="47">
        <f>'Proposed Budget - Masters'!F35+'Proposed Budget - PhD'!F35</f>
        <v>0</v>
      </c>
      <c r="G25" s="54"/>
    </row>
    <row r="26" spans="1:7" ht="15" hidden="1">
      <c r="A26" s="16" t="s">
        <v>10</v>
      </c>
      <c r="B26" s="47">
        <f>'Proposed Budget - Masters'!B36+'Proposed Budget - PhD'!B36</f>
        <v>0</v>
      </c>
      <c r="C26" s="47">
        <f>'Proposed Budget - Masters'!C36+'Proposed Budget - PhD'!C36</f>
        <v>0</v>
      </c>
      <c r="D26" s="47">
        <f>'Proposed Budget - Masters'!D36+'Proposed Budget - PhD'!D36</f>
        <v>0</v>
      </c>
      <c r="E26" s="47">
        <f>'Proposed Budget - Masters'!E36+'Proposed Budget - PhD'!E36</f>
        <v>0</v>
      </c>
      <c r="F26" s="47">
        <f>'Proposed Budget - Masters'!F36+'Proposed Budget - PhD'!F36</f>
        <v>0</v>
      </c>
      <c r="G26" s="54"/>
    </row>
    <row r="27" spans="1:7" ht="15.75" thickBot="1">
      <c r="A27" s="15"/>
      <c r="B27" s="34"/>
      <c r="C27" s="34"/>
      <c r="D27" s="34"/>
      <c r="E27" s="34"/>
      <c r="F27" s="34"/>
      <c r="G27" s="54"/>
    </row>
    <row r="28" spans="1:7" ht="6.75" customHeight="1" thickBot="1">
      <c r="A28" s="18"/>
      <c r="B28" s="19"/>
      <c r="C28" s="19"/>
      <c r="D28" s="19"/>
      <c r="E28" s="19"/>
      <c r="F28" s="19"/>
      <c r="G28" s="54"/>
    </row>
    <row r="29" spans="1:7" ht="15">
      <c r="A29" s="20" t="s">
        <v>13</v>
      </c>
      <c r="B29" s="21"/>
      <c r="C29" s="21"/>
      <c r="D29" s="21"/>
      <c r="E29" s="21"/>
      <c r="F29" s="21"/>
      <c r="G29" s="54"/>
    </row>
    <row r="30" spans="1:7" ht="15">
      <c r="A30" s="15" t="s">
        <v>12</v>
      </c>
      <c r="B30" s="13"/>
      <c r="C30" s="13"/>
      <c r="D30" s="13"/>
      <c r="E30" s="13"/>
      <c r="F30" s="13"/>
      <c r="G30" s="54"/>
    </row>
    <row r="31" spans="1:7" ht="15">
      <c r="A31" s="16" t="s">
        <v>14</v>
      </c>
      <c r="B31" s="102">
        <f>'Proposed Budget - Masters'!B41+'Proposed Budget - PhD'!B41</f>
        <v>0</v>
      </c>
      <c r="C31" s="102">
        <f>'Proposed Budget - Masters'!C41+'Proposed Budget - PhD'!C41</f>
        <v>0</v>
      </c>
      <c r="D31" s="102">
        <f>'Proposed Budget - Masters'!D41+'Proposed Budget - PhD'!D41</f>
        <v>0</v>
      </c>
      <c r="E31" s="102">
        <f>'Proposed Budget - Masters'!E41+'Proposed Budget - PhD'!E41</f>
        <v>0</v>
      </c>
      <c r="F31" s="102">
        <f>'Proposed Budget - Masters'!F41+'Proposed Budget - PhD'!F41</f>
        <v>0</v>
      </c>
      <c r="G31" s="54"/>
    </row>
    <row r="32" spans="1:7" ht="15">
      <c r="A32" s="16" t="s">
        <v>15</v>
      </c>
      <c r="B32" s="103">
        <f>'Proposed Budget - Masters'!B42+'Proposed Budget - PhD'!B42</f>
        <v>0</v>
      </c>
      <c r="C32" s="103">
        <f>'Proposed Budget - Masters'!C42+'Proposed Budget - PhD'!C42</f>
        <v>0</v>
      </c>
      <c r="D32" s="103">
        <f>'Proposed Budget - Masters'!D42+'Proposed Budget - PhD'!D42</f>
        <v>0</v>
      </c>
      <c r="E32" s="103">
        <f>'Proposed Budget - Masters'!E42+'Proposed Budget - PhD'!E42</f>
        <v>0</v>
      </c>
      <c r="F32" s="103">
        <f>'Proposed Budget - Masters'!F42+'Proposed Budget - PhD'!F42</f>
        <v>0</v>
      </c>
      <c r="G32" s="54"/>
    </row>
    <row r="33" spans="1:7" ht="15">
      <c r="A33" s="17" t="s">
        <v>49</v>
      </c>
      <c r="B33" s="104">
        <f>SUM(B31:B32)</f>
        <v>0</v>
      </c>
      <c r="C33" s="104">
        <f aca="true" t="shared" si="1" ref="C33:F33">SUM(C31:C32)</f>
        <v>0</v>
      </c>
      <c r="D33" s="104">
        <f t="shared" si="1"/>
        <v>0</v>
      </c>
      <c r="E33" s="104">
        <f t="shared" si="1"/>
        <v>0</v>
      </c>
      <c r="F33" s="104">
        <f t="shared" si="1"/>
        <v>0</v>
      </c>
      <c r="G33" s="54"/>
    </row>
    <row r="34" spans="1:7" ht="15">
      <c r="A34" s="13"/>
      <c r="B34" s="102"/>
      <c r="C34" s="102"/>
      <c r="D34" s="102"/>
      <c r="E34" s="102"/>
      <c r="F34" s="102"/>
      <c r="G34" s="54"/>
    </row>
    <row r="35" spans="1:7" ht="15">
      <c r="A35" s="15" t="s">
        <v>16</v>
      </c>
      <c r="B35" s="102"/>
      <c r="C35" s="102"/>
      <c r="D35" s="102"/>
      <c r="E35" s="102"/>
      <c r="F35" s="102"/>
      <c r="G35" s="54"/>
    </row>
    <row r="36" spans="1:7" ht="15">
      <c r="A36" s="16" t="s">
        <v>14</v>
      </c>
      <c r="B36" s="102">
        <f>'Proposed Budget - Masters'!B46+'Proposed Budget - PhD'!B46</f>
        <v>0</v>
      </c>
      <c r="C36" s="102">
        <f>'Proposed Budget - Masters'!C46+'Proposed Budget - PhD'!C46</f>
        <v>0</v>
      </c>
      <c r="D36" s="102">
        <f>'Proposed Budget - Masters'!D46+'Proposed Budget - PhD'!D46</f>
        <v>0</v>
      </c>
      <c r="E36" s="102">
        <f>'Proposed Budget - Masters'!E46+'Proposed Budget - PhD'!E46</f>
        <v>0</v>
      </c>
      <c r="F36" s="102">
        <f>'Proposed Budget - Masters'!F46+'Proposed Budget - PhD'!F46</f>
        <v>0</v>
      </c>
      <c r="G36" s="54"/>
    </row>
    <row r="37" spans="1:7" ht="15">
      <c r="A37" s="16" t="s">
        <v>15</v>
      </c>
      <c r="B37" s="103">
        <f>'Proposed Budget - Masters'!B47+'Proposed Budget - PhD'!B47</f>
        <v>0</v>
      </c>
      <c r="C37" s="103">
        <f>'Proposed Budget - Masters'!C47+'Proposed Budget - PhD'!C47</f>
        <v>0</v>
      </c>
      <c r="D37" s="103">
        <f>'Proposed Budget - Masters'!D47+'Proposed Budget - PhD'!D47</f>
        <v>0</v>
      </c>
      <c r="E37" s="103">
        <f>'Proposed Budget - Masters'!E47+'Proposed Budget - PhD'!E47</f>
        <v>0</v>
      </c>
      <c r="F37" s="103">
        <f>'Proposed Budget - Masters'!F47+'Proposed Budget - PhD'!F47</f>
        <v>0</v>
      </c>
      <c r="G37" s="54"/>
    </row>
    <row r="38" spans="1:7" s="3" customFormat="1" ht="15">
      <c r="A38" s="17" t="s">
        <v>51</v>
      </c>
      <c r="B38" s="104">
        <f>SUM(B36:B37)</f>
        <v>0</v>
      </c>
      <c r="C38" s="104">
        <f aca="true" t="shared" si="2" ref="C38:F38">SUM(C36:C37)</f>
        <v>0</v>
      </c>
      <c r="D38" s="104">
        <f t="shared" si="2"/>
        <v>0</v>
      </c>
      <c r="E38" s="104">
        <f t="shared" si="2"/>
        <v>0</v>
      </c>
      <c r="F38" s="104">
        <f t="shared" si="2"/>
        <v>0</v>
      </c>
      <c r="G38" s="55"/>
    </row>
    <row r="39" spans="1:7" ht="15">
      <c r="A39" s="13"/>
      <c r="B39" s="102"/>
      <c r="C39" s="102"/>
      <c r="D39" s="102"/>
      <c r="E39" s="102"/>
      <c r="F39" s="102"/>
      <c r="G39" s="54"/>
    </row>
    <row r="40" spans="1:7" ht="15">
      <c r="A40" s="15" t="s">
        <v>17</v>
      </c>
      <c r="B40" s="102"/>
      <c r="C40" s="102"/>
      <c r="D40" s="102"/>
      <c r="E40" s="102"/>
      <c r="F40" s="102"/>
      <c r="G40" s="54"/>
    </row>
    <row r="41" spans="1:7" ht="15">
      <c r="A41" s="16" t="s">
        <v>18</v>
      </c>
      <c r="B41" s="102">
        <f>B31+B36</f>
        <v>0</v>
      </c>
      <c r="C41" s="102">
        <f aca="true" t="shared" si="3" ref="C41:F42">C31+C36</f>
        <v>0</v>
      </c>
      <c r="D41" s="102">
        <f t="shared" si="3"/>
        <v>0</v>
      </c>
      <c r="E41" s="102">
        <f t="shared" si="3"/>
        <v>0</v>
      </c>
      <c r="F41" s="102">
        <f t="shared" si="3"/>
        <v>0</v>
      </c>
      <c r="G41" s="54"/>
    </row>
    <row r="42" spans="1:7" ht="15">
      <c r="A42" s="16" t="s">
        <v>19</v>
      </c>
      <c r="B42" s="102">
        <f>B32+B37</f>
        <v>0</v>
      </c>
      <c r="C42" s="102">
        <f t="shared" si="3"/>
        <v>0</v>
      </c>
      <c r="D42" s="102">
        <f t="shared" si="3"/>
        <v>0</v>
      </c>
      <c r="E42" s="102">
        <f t="shared" si="3"/>
        <v>0</v>
      </c>
      <c r="F42" s="102">
        <f>F32+F37</f>
        <v>0</v>
      </c>
      <c r="G42" s="54"/>
    </row>
    <row r="43" spans="1:7" ht="15">
      <c r="A43" s="22" t="s">
        <v>140</v>
      </c>
      <c r="B43" s="127">
        <f>'Proposed Budget - Masters'!B55+'Proposed Budget - PhD'!B55</f>
        <v>0</v>
      </c>
      <c r="C43" s="127">
        <f>'Proposed Budget - Masters'!C55+'Proposed Budget - PhD'!C55</f>
        <v>0</v>
      </c>
      <c r="D43" s="127">
        <f>'Proposed Budget - Masters'!D55+'Proposed Budget - PhD'!D55</f>
        <v>0</v>
      </c>
      <c r="E43" s="127">
        <f>'Proposed Budget - Masters'!E55+'Proposed Budget - PhD'!E55</f>
        <v>0</v>
      </c>
      <c r="F43" s="127">
        <f>'Proposed Budget - Masters'!F55+'Proposed Budget - PhD'!F55</f>
        <v>0</v>
      </c>
      <c r="G43" s="54"/>
    </row>
    <row r="44" spans="1:7" ht="15">
      <c r="A44" s="22" t="s">
        <v>20</v>
      </c>
      <c r="B44" s="105">
        <f>'Proposed Budget - Masters'!B56+'Proposed Budget - PhD'!B56</f>
        <v>0</v>
      </c>
      <c r="C44" s="105">
        <f>'Proposed Budget - Masters'!C56+'Proposed Budget - PhD'!C56</f>
        <v>0</v>
      </c>
      <c r="D44" s="105">
        <f>'Proposed Budget - Masters'!D56+'Proposed Budget - PhD'!D56</f>
        <v>0</v>
      </c>
      <c r="E44" s="105">
        <f>'Proposed Budget - Masters'!E56+'Proposed Budget - PhD'!E56</f>
        <v>0</v>
      </c>
      <c r="F44" s="105">
        <f>'Proposed Budget - Masters'!F56+'Proposed Budget - PhD'!F56</f>
        <v>0</v>
      </c>
      <c r="G44" s="54"/>
    </row>
    <row r="45" spans="1:7" ht="15.75" thickBot="1">
      <c r="A45" s="23" t="s">
        <v>21</v>
      </c>
      <c r="B45" s="106">
        <f>SUM(B41:B44)</f>
        <v>0</v>
      </c>
      <c r="C45" s="106">
        <f>SUM(C41:C44)</f>
        <v>0</v>
      </c>
      <c r="D45" s="106">
        <f>SUM(D41:D44)</f>
        <v>0</v>
      </c>
      <c r="E45" s="106">
        <f>SUM(E41:E44)</f>
        <v>0</v>
      </c>
      <c r="F45" s="106">
        <f>SUM(F41:F44)</f>
        <v>0</v>
      </c>
      <c r="G45" s="54"/>
    </row>
    <row r="46" spans="1:7" ht="6.75" customHeight="1" thickBot="1">
      <c r="A46" s="24"/>
      <c r="B46" s="18"/>
      <c r="C46" s="18"/>
      <c r="D46" s="18"/>
      <c r="E46" s="18"/>
      <c r="F46" s="18"/>
      <c r="G46" s="54"/>
    </row>
    <row r="47" spans="1:7" ht="15">
      <c r="A47" s="15" t="s">
        <v>57</v>
      </c>
      <c r="B47" s="13"/>
      <c r="C47" s="13"/>
      <c r="D47" s="13"/>
      <c r="E47" s="13"/>
      <c r="F47" s="13"/>
      <c r="G47" s="54"/>
    </row>
    <row r="48" spans="1:7" ht="15">
      <c r="A48" s="15" t="s">
        <v>60</v>
      </c>
      <c r="B48" s="34"/>
      <c r="C48" s="34"/>
      <c r="D48" s="34"/>
      <c r="E48" s="34"/>
      <c r="F48" s="34"/>
      <c r="G48" s="54"/>
    </row>
    <row r="49" spans="1:7" ht="15">
      <c r="A49" s="25" t="s">
        <v>22</v>
      </c>
      <c r="B49" s="99">
        <f>'Proposed Budget - Masters'!B61+'Proposed Budget - PhD'!B61</f>
        <v>0</v>
      </c>
      <c r="C49" s="99">
        <f>'Proposed Budget - Masters'!C61+'Proposed Budget - PhD'!C61</f>
        <v>0</v>
      </c>
      <c r="D49" s="99">
        <f>'Proposed Budget - Masters'!D61+'Proposed Budget - PhD'!D61</f>
        <v>0</v>
      </c>
      <c r="E49" s="99">
        <f>'Proposed Budget - Masters'!E61+'Proposed Budget - PhD'!E61</f>
        <v>0</v>
      </c>
      <c r="F49" s="99">
        <f>'Proposed Budget - Masters'!F61+'Proposed Budget - PhD'!F61</f>
        <v>0</v>
      </c>
      <c r="G49" s="54"/>
    </row>
    <row r="50" spans="1:7" ht="15">
      <c r="A50" s="16" t="s">
        <v>52</v>
      </c>
      <c r="B50" s="103">
        <f>'Proposed Budget - Masters'!B62+'Proposed Budget - PhD'!B62</f>
        <v>0</v>
      </c>
      <c r="C50" s="103">
        <f>'Proposed Budget - Masters'!C62+'Proposed Budget - PhD'!C62</f>
        <v>0</v>
      </c>
      <c r="D50" s="103">
        <f>'Proposed Budget - Masters'!D62+'Proposed Budget - PhD'!D62</f>
        <v>0</v>
      </c>
      <c r="E50" s="103">
        <f>'Proposed Budget - Masters'!E62+'Proposed Budget - PhD'!E62</f>
        <v>0</v>
      </c>
      <c r="F50" s="103">
        <f>'Proposed Budget - Masters'!F62+'Proposed Budget - PhD'!F62</f>
        <v>0</v>
      </c>
      <c r="G50" s="54"/>
    </row>
    <row r="51" spans="1:7" ht="15">
      <c r="A51" s="16" t="s">
        <v>98</v>
      </c>
      <c r="B51" s="103"/>
      <c r="C51" s="103">
        <f>(B49*B50)*1.035</f>
        <v>0</v>
      </c>
      <c r="D51" s="103">
        <f>(C51+(C49*C50))*1.035</f>
        <v>0</v>
      </c>
      <c r="E51" s="103">
        <f>(D51+(D49*D50))*1.035</f>
        <v>0</v>
      </c>
      <c r="F51" s="103">
        <f>(E51+(E49*E50))*1.035</f>
        <v>0</v>
      </c>
      <c r="G51" s="54"/>
    </row>
    <row r="52" spans="1:7" s="37" customFormat="1" ht="15">
      <c r="A52" s="36" t="s">
        <v>54</v>
      </c>
      <c r="B52" s="107">
        <f>B49*B50</f>
        <v>0</v>
      </c>
      <c r="C52" s="107">
        <f>(C49*C50)+C51</f>
        <v>0</v>
      </c>
      <c r="D52" s="107">
        <f>(D49*D50)+D51</f>
        <v>0</v>
      </c>
      <c r="E52" s="107">
        <f>(E49*E50)+E51</f>
        <v>0</v>
      </c>
      <c r="F52" s="107">
        <f>(F49*F50)+F51</f>
        <v>0</v>
      </c>
      <c r="G52" s="56"/>
    </row>
    <row r="53" spans="1:7" s="37" customFormat="1" ht="15">
      <c r="A53" s="38" t="s">
        <v>55</v>
      </c>
      <c r="B53" s="107">
        <f>B52*'Cost Drivers'!$B$15</f>
        <v>0</v>
      </c>
      <c r="C53" s="107">
        <f>C52*'Cost Drivers'!$B$15</f>
        <v>0</v>
      </c>
      <c r="D53" s="107">
        <f>D52*'Cost Drivers'!$B$15</f>
        <v>0</v>
      </c>
      <c r="E53" s="107">
        <f>E52*'Cost Drivers'!$B$15</f>
        <v>0</v>
      </c>
      <c r="F53" s="107">
        <f>F52*'Cost Drivers'!$B$15</f>
        <v>0</v>
      </c>
      <c r="G53" s="56"/>
    </row>
    <row r="54" spans="1:7" ht="15">
      <c r="A54" s="26" t="s">
        <v>53</v>
      </c>
      <c r="B54" s="108">
        <f>B52+B53</f>
        <v>0</v>
      </c>
      <c r="C54" s="108">
        <f aca="true" t="shared" si="4" ref="C54:F54">C52+C53</f>
        <v>0</v>
      </c>
      <c r="D54" s="108">
        <f t="shared" si="4"/>
        <v>0</v>
      </c>
      <c r="E54" s="108">
        <f t="shared" si="4"/>
        <v>0</v>
      </c>
      <c r="F54" s="108">
        <f t="shared" si="4"/>
        <v>0</v>
      </c>
      <c r="G54" s="54"/>
    </row>
    <row r="55" spans="1:7" ht="15">
      <c r="A55" s="40" t="s">
        <v>61</v>
      </c>
      <c r="B55" s="34"/>
      <c r="C55" s="34"/>
      <c r="D55" s="34"/>
      <c r="E55" s="34"/>
      <c r="F55" s="34"/>
      <c r="G55" s="54"/>
    </row>
    <row r="56" spans="1:7" ht="15">
      <c r="A56" s="35" t="s">
        <v>100</v>
      </c>
      <c r="B56" s="34" t="s">
        <v>36</v>
      </c>
      <c r="C56" s="34" t="s">
        <v>36</v>
      </c>
      <c r="D56" s="34" t="s">
        <v>36</v>
      </c>
      <c r="E56" s="34" t="s">
        <v>36</v>
      </c>
      <c r="F56" s="34" t="s">
        <v>36</v>
      </c>
      <c r="G56" s="85"/>
    </row>
    <row r="57" spans="1:7" ht="15">
      <c r="A57" s="25" t="s">
        <v>23</v>
      </c>
      <c r="B57" s="99">
        <f>'Proposed Budget - Masters'!B69+'Proposed Budget - PhD'!B69</f>
        <v>0</v>
      </c>
      <c r="C57" s="99">
        <f>'Proposed Budget - Masters'!C69+'Proposed Budget - PhD'!C69</f>
        <v>0</v>
      </c>
      <c r="D57" s="99">
        <f>'Proposed Budget - Masters'!D69+'Proposed Budget - PhD'!D69</f>
        <v>0</v>
      </c>
      <c r="E57" s="99">
        <f>'Proposed Budget - Masters'!E69+'Proposed Budget - PhD'!E69</f>
        <v>0</v>
      </c>
      <c r="F57" s="99">
        <f>'Proposed Budget - Masters'!F69+'Proposed Budget - PhD'!F69</f>
        <v>0</v>
      </c>
      <c r="G57" s="54"/>
    </row>
    <row r="58" spans="1:7" ht="15">
      <c r="A58" s="16" t="s">
        <v>58</v>
      </c>
      <c r="B58" s="103">
        <f>'Proposed Budget - Masters'!B70+'Proposed Budget - PhD'!B70</f>
        <v>0</v>
      </c>
      <c r="C58" s="103">
        <f>'Proposed Budget - Masters'!C70+'Proposed Budget - PhD'!C70</f>
        <v>0</v>
      </c>
      <c r="D58" s="103">
        <f>'Proposed Budget - Masters'!D70+'Proposed Budget - PhD'!D70</f>
        <v>0</v>
      </c>
      <c r="E58" s="103">
        <f>'Proposed Budget - Masters'!E70+'Proposed Budget - PhD'!E70</f>
        <v>0</v>
      </c>
      <c r="F58" s="103">
        <f>'Proposed Budget - Masters'!F70+'Proposed Budget - PhD'!F70</f>
        <v>0</v>
      </c>
      <c r="G58" s="54"/>
    </row>
    <row r="59" spans="1:7" ht="15">
      <c r="A59" s="16" t="s">
        <v>99</v>
      </c>
      <c r="B59" s="103"/>
      <c r="C59" s="103">
        <f>(B57*B58)*1.029</f>
        <v>0</v>
      </c>
      <c r="D59" s="103">
        <f>(C59+(C57*C58))*1.029</f>
        <v>0</v>
      </c>
      <c r="E59" s="103">
        <f>(D59+(D57*D58))*1.029</f>
        <v>0</v>
      </c>
      <c r="F59" s="103">
        <f>(E59+(E57*E58))*1.029</f>
        <v>0</v>
      </c>
      <c r="G59" s="54"/>
    </row>
    <row r="60" spans="1:7" s="39" customFormat="1" ht="15">
      <c r="A60" s="38" t="s">
        <v>54</v>
      </c>
      <c r="B60" s="107">
        <f>B57*B58</f>
        <v>0</v>
      </c>
      <c r="C60" s="107">
        <f>(C57*C58)+C59</f>
        <v>0</v>
      </c>
      <c r="D60" s="107">
        <f>(D57*D58)+D59</f>
        <v>0</v>
      </c>
      <c r="E60" s="107">
        <f>(E57*E58)+E59</f>
        <v>0</v>
      </c>
      <c r="F60" s="107">
        <f>(F57*F58)+F59</f>
        <v>0</v>
      </c>
      <c r="G60" s="57"/>
    </row>
    <row r="61" spans="1:7" s="37" customFormat="1" ht="15">
      <c r="A61" s="38" t="s">
        <v>56</v>
      </c>
      <c r="B61" s="107">
        <f>IF(B$56="OSSTF",(B60*'Cost Drivers'!$B$17),(B60*'Cost Drivers'!$B$16))</f>
        <v>0</v>
      </c>
      <c r="C61" s="107">
        <f>IF(C$56="OSSTF",(C60*'Cost Drivers'!$B$17),(C60*'Cost Drivers'!$B$16))</f>
        <v>0</v>
      </c>
      <c r="D61" s="107">
        <f>IF(D$56="OSSTF",(D60*'Cost Drivers'!$B$17),(D60*'Cost Drivers'!$B$16))</f>
        <v>0</v>
      </c>
      <c r="E61" s="107">
        <f>IF(E$56="OSSTF",(E60*'Cost Drivers'!$B$17),(E60*'Cost Drivers'!$B$16))</f>
        <v>0</v>
      </c>
      <c r="F61" s="107">
        <f>IF(F$56="OSSTF",(F60*'Cost Drivers'!$B$17),(F60*'Cost Drivers'!$B$16))</f>
        <v>0</v>
      </c>
      <c r="G61" s="56"/>
    </row>
    <row r="62" spans="1:7" s="3" customFormat="1" ht="15">
      <c r="A62" s="17" t="s">
        <v>107</v>
      </c>
      <c r="B62" s="108">
        <f>B60+B61</f>
        <v>0</v>
      </c>
      <c r="C62" s="108">
        <f aca="true" t="shared" si="5" ref="C62:F62">C60+C61</f>
        <v>0</v>
      </c>
      <c r="D62" s="108">
        <f t="shared" si="5"/>
        <v>0</v>
      </c>
      <c r="E62" s="108">
        <f t="shared" si="5"/>
        <v>0</v>
      </c>
      <c r="F62" s="108">
        <f t="shared" si="5"/>
        <v>0</v>
      </c>
      <c r="G62" s="55"/>
    </row>
    <row r="63" spans="1:7" s="3" customFormat="1" ht="15">
      <c r="A63" s="35" t="s">
        <v>106</v>
      </c>
      <c r="B63" s="34"/>
      <c r="C63" s="34"/>
      <c r="D63" s="34"/>
      <c r="E63" s="34"/>
      <c r="F63" s="34"/>
      <c r="G63" s="55"/>
    </row>
    <row r="64" spans="1:7" s="3" customFormat="1" ht="15">
      <c r="A64" s="25" t="s">
        <v>23</v>
      </c>
      <c r="B64" s="99">
        <f>'Proposed Budget - Masters'!B76+'Proposed Budget - PhD'!B76</f>
        <v>0</v>
      </c>
      <c r="C64" s="99">
        <f>'Proposed Budget - Masters'!C76+'Proposed Budget - PhD'!C76</f>
        <v>0</v>
      </c>
      <c r="D64" s="99">
        <f>'Proposed Budget - Masters'!D76+'Proposed Budget - PhD'!D76</f>
        <v>0</v>
      </c>
      <c r="E64" s="99">
        <f>'Proposed Budget - Masters'!E76+'Proposed Budget - PhD'!E76</f>
        <v>0</v>
      </c>
      <c r="F64" s="99">
        <f>'Proposed Budget - Masters'!F76+'Proposed Budget - PhD'!F76</f>
        <v>0</v>
      </c>
      <c r="G64" s="55"/>
    </row>
    <row r="65" spans="1:7" s="3" customFormat="1" ht="15">
      <c r="A65" s="16" t="s">
        <v>58</v>
      </c>
      <c r="B65" s="103">
        <f>'Proposed Budget - Masters'!B77+'Proposed Budget - PhD'!B77</f>
        <v>0</v>
      </c>
      <c r="C65" s="103">
        <f>'Proposed Budget - Masters'!C77+'Proposed Budget - PhD'!C77</f>
        <v>0</v>
      </c>
      <c r="D65" s="103">
        <f>'Proposed Budget - Masters'!D77+'Proposed Budget - PhD'!D77</f>
        <v>0</v>
      </c>
      <c r="E65" s="103">
        <f>'Proposed Budget - Masters'!E77+'Proposed Budget - PhD'!E77</f>
        <v>0</v>
      </c>
      <c r="F65" s="103">
        <f>'Proposed Budget - Masters'!F77+'Proposed Budget - PhD'!F77</f>
        <v>0</v>
      </c>
      <c r="G65" s="55"/>
    </row>
    <row r="66" spans="1:7" s="3" customFormat="1" ht="15">
      <c r="A66" s="16" t="s">
        <v>99</v>
      </c>
      <c r="B66" s="103"/>
      <c r="C66" s="103">
        <f>(B64*B65)*1.01</f>
        <v>0</v>
      </c>
      <c r="D66" s="103">
        <f>(C66+(C64*C65))*1.01</f>
        <v>0</v>
      </c>
      <c r="E66" s="103">
        <f>(D66+(D64*D65))*1.01</f>
        <v>0</v>
      </c>
      <c r="F66" s="103">
        <f>(E66+(E64*E65))*1.01</f>
        <v>0</v>
      </c>
      <c r="G66" s="55"/>
    </row>
    <row r="67" spans="1:7" s="3" customFormat="1" ht="15">
      <c r="A67" s="38" t="s">
        <v>54</v>
      </c>
      <c r="B67" s="107">
        <f>B64*B65</f>
        <v>0</v>
      </c>
      <c r="C67" s="107">
        <f>(C64*C65)+C66</f>
        <v>0</v>
      </c>
      <c r="D67" s="107">
        <f>(D64*D65)+D66</f>
        <v>0</v>
      </c>
      <c r="E67" s="107">
        <f>(E64*E65)+E66</f>
        <v>0</v>
      </c>
      <c r="F67" s="107">
        <f>(F64*F65)+F66</f>
        <v>0</v>
      </c>
      <c r="G67" s="55"/>
    </row>
    <row r="68" spans="1:7" s="3" customFormat="1" ht="15">
      <c r="A68" s="38" t="s">
        <v>56</v>
      </c>
      <c r="B68" s="107">
        <f>B67*'Cost Drivers'!$B$16</f>
        <v>0</v>
      </c>
      <c r="C68" s="107">
        <f>C67*'Cost Drivers'!$B$16</f>
        <v>0</v>
      </c>
      <c r="D68" s="107">
        <f>D67*'Cost Drivers'!$B$16</f>
        <v>0</v>
      </c>
      <c r="E68" s="107">
        <f>E67*'Cost Drivers'!$B$16</f>
        <v>0</v>
      </c>
      <c r="F68" s="107">
        <f>F67*'Cost Drivers'!$B$16</f>
        <v>0</v>
      </c>
      <c r="G68" s="55"/>
    </row>
    <row r="69" spans="1:7" s="3" customFormat="1" ht="15">
      <c r="A69" s="17" t="s">
        <v>108</v>
      </c>
      <c r="B69" s="108">
        <f>B67+B68</f>
        <v>0</v>
      </c>
      <c r="C69" s="108">
        <f aca="true" t="shared" si="6" ref="C69:F69">C67+C68</f>
        <v>0</v>
      </c>
      <c r="D69" s="108">
        <f t="shared" si="6"/>
        <v>0</v>
      </c>
      <c r="E69" s="108">
        <f t="shared" si="6"/>
        <v>0</v>
      </c>
      <c r="F69" s="108">
        <f t="shared" si="6"/>
        <v>0</v>
      </c>
      <c r="G69" s="55"/>
    </row>
    <row r="70" spans="1:7" s="3" customFormat="1" ht="15">
      <c r="A70" s="40" t="s">
        <v>59</v>
      </c>
      <c r="B70" s="27"/>
      <c r="C70" s="27"/>
      <c r="D70" s="27"/>
      <c r="E70" s="27"/>
      <c r="F70" s="27"/>
      <c r="G70" s="55"/>
    </row>
    <row r="71" spans="1:7" s="3" customFormat="1" ht="15">
      <c r="A71" s="16" t="s">
        <v>63</v>
      </c>
      <c r="B71" s="100">
        <f>'Proposed Budget - Masters'!B83+'Proposed Budget - PhD'!B83</f>
        <v>0</v>
      </c>
      <c r="C71" s="100">
        <f>'Proposed Budget - Masters'!C83+'Proposed Budget - PhD'!C83</f>
        <v>0</v>
      </c>
      <c r="D71" s="100">
        <f>'Proposed Budget - Masters'!D83+'Proposed Budget - PhD'!D83</f>
        <v>0</v>
      </c>
      <c r="E71" s="100">
        <f>'Proposed Budget - Masters'!E83+'Proposed Budget - PhD'!E83</f>
        <v>0</v>
      </c>
      <c r="F71" s="100">
        <f>'Proposed Budget - Masters'!F83+'Proposed Budget - PhD'!F83</f>
        <v>0</v>
      </c>
      <c r="G71" s="55"/>
    </row>
    <row r="72" spans="1:7" s="37" customFormat="1" ht="15">
      <c r="A72" s="36" t="s">
        <v>64</v>
      </c>
      <c r="B72" s="107">
        <f>B71*'Cost Drivers'!B$23</f>
        <v>0</v>
      </c>
      <c r="C72" s="107">
        <f>C71*'Cost Drivers'!C$23</f>
        <v>0</v>
      </c>
      <c r="D72" s="107">
        <f>D71*'Cost Drivers'!D$23</f>
        <v>0</v>
      </c>
      <c r="E72" s="107">
        <f>E71*'Cost Drivers'!E$23</f>
        <v>0</v>
      </c>
      <c r="F72" s="107">
        <f>F71*'Cost Drivers'!F$23</f>
        <v>0</v>
      </c>
      <c r="G72" s="56"/>
    </row>
    <row r="73" spans="1:7" s="37" customFormat="1" ht="15">
      <c r="A73" s="16" t="s">
        <v>65</v>
      </c>
      <c r="B73" s="100">
        <f>'Proposed Budget - Masters'!B85+'Proposed Budget - PhD'!B85</f>
        <v>0</v>
      </c>
      <c r="C73" s="100">
        <f>'Proposed Budget - Masters'!C85+'Proposed Budget - PhD'!C85</f>
        <v>0</v>
      </c>
      <c r="D73" s="100">
        <f>'Proposed Budget - Masters'!D85+'Proposed Budget - PhD'!D85</f>
        <v>0</v>
      </c>
      <c r="E73" s="100">
        <f>'Proposed Budget - Masters'!E85+'Proposed Budget - PhD'!E85</f>
        <v>0</v>
      </c>
      <c r="F73" s="100">
        <f>'Proposed Budget - Masters'!F85+'Proposed Budget - PhD'!F85</f>
        <v>0</v>
      </c>
      <c r="G73" s="56"/>
    </row>
    <row r="74" spans="1:7" s="37" customFormat="1" ht="15">
      <c r="A74" s="36" t="s">
        <v>66</v>
      </c>
      <c r="B74" s="107">
        <f>B73*'Cost Drivers'!B$24</f>
        <v>0</v>
      </c>
      <c r="C74" s="107">
        <f>C73*'Cost Drivers'!C$24</f>
        <v>0</v>
      </c>
      <c r="D74" s="107">
        <f>D73*'Cost Drivers'!D$24</f>
        <v>0</v>
      </c>
      <c r="E74" s="107">
        <f>E73*'Cost Drivers'!E$24</f>
        <v>0</v>
      </c>
      <c r="F74" s="107">
        <f>F73*'Cost Drivers'!F$24</f>
        <v>0</v>
      </c>
      <c r="G74" s="56"/>
    </row>
    <row r="75" spans="1:7" s="37" customFormat="1" ht="15">
      <c r="A75" s="16" t="s">
        <v>67</v>
      </c>
      <c r="B75" s="100">
        <f>'Proposed Budget - Masters'!B87+'Proposed Budget - PhD'!B87</f>
        <v>0</v>
      </c>
      <c r="C75" s="100">
        <f>'Proposed Budget - Masters'!C87+'Proposed Budget - PhD'!C87</f>
        <v>0</v>
      </c>
      <c r="D75" s="100">
        <f>'Proposed Budget - Masters'!D87+'Proposed Budget - PhD'!D87</f>
        <v>0</v>
      </c>
      <c r="E75" s="100">
        <f>'Proposed Budget - Masters'!E87+'Proposed Budget - PhD'!E87</f>
        <v>0</v>
      </c>
      <c r="F75" s="100">
        <f>'Proposed Budget - Masters'!F87+'Proposed Budget - PhD'!F87</f>
        <v>0</v>
      </c>
      <c r="G75" s="56"/>
    </row>
    <row r="76" spans="1:7" s="37" customFormat="1" ht="15">
      <c r="A76" s="36" t="s">
        <v>68</v>
      </c>
      <c r="B76" s="107">
        <f>B75*'Cost Drivers'!B$25</f>
        <v>0</v>
      </c>
      <c r="C76" s="107">
        <f>C75*'Cost Drivers'!C$25</f>
        <v>0</v>
      </c>
      <c r="D76" s="107">
        <f>D75*'Cost Drivers'!D$25</f>
        <v>0</v>
      </c>
      <c r="E76" s="107">
        <f>E75*'Cost Drivers'!E$25</f>
        <v>0</v>
      </c>
      <c r="F76" s="107">
        <f>F75*'Cost Drivers'!F$25</f>
        <v>0</v>
      </c>
      <c r="G76" s="56"/>
    </row>
    <row r="77" spans="1:7" s="37" customFormat="1" ht="15">
      <c r="A77" s="16" t="s">
        <v>69</v>
      </c>
      <c r="B77" s="100">
        <f>'Proposed Budget - Masters'!B89+'Proposed Budget - PhD'!B89</f>
        <v>0</v>
      </c>
      <c r="C77" s="100">
        <f>'Proposed Budget - Masters'!C89+'Proposed Budget - PhD'!C89</f>
        <v>0</v>
      </c>
      <c r="D77" s="100">
        <f>'Proposed Budget - Masters'!D89+'Proposed Budget - PhD'!D89</f>
        <v>0</v>
      </c>
      <c r="E77" s="100">
        <f>'Proposed Budget - Masters'!E89+'Proposed Budget - PhD'!E89</f>
        <v>0</v>
      </c>
      <c r="F77" s="100">
        <f>'Proposed Budget - Masters'!F89+'Proposed Budget - PhD'!F89</f>
        <v>0</v>
      </c>
      <c r="G77" s="56"/>
    </row>
    <row r="78" spans="1:7" s="37" customFormat="1" ht="15">
      <c r="A78" s="36" t="s">
        <v>70</v>
      </c>
      <c r="B78" s="107">
        <f>B77*'Cost Drivers'!B$26</f>
        <v>0</v>
      </c>
      <c r="C78" s="107">
        <f>C77*'Cost Drivers'!C$26</f>
        <v>0</v>
      </c>
      <c r="D78" s="107">
        <f>D77*'Cost Drivers'!D$26</f>
        <v>0</v>
      </c>
      <c r="E78" s="107">
        <f>E77*'Cost Drivers'!E$26</f>
        <v>0</v>
      </c>
      <c r="F78" s="107">
        <f>F77*'Cost Drivers'!F$26</f>
        <v>0</v>
      </c>
      <c r="G78" s="56"/>
    </row>
    <row r="79" spans="1:7" s="37" customFormat="1" ht="15">
      <c r="A79" s="16" t="s">
        <v>71</v>
      </c>
      <c r="B79" s="100">
        <f>'Proposed Budget - Masters'!B91+'Proposed Budget - PhD'!B91</f>
        <v>0</v>
      </c>
      <c r="C79" s="100">
        <f>'Proposed Budget - Masters'!C91+'Proposed Budget - PhD'!C91</f>
        <v>0</v>
      </c>
      <c r="D79" s="100">
        <f>'Proposed Budget - Masters'!D91+'Proposed Budget - PhD'!D91</f>
        <v>0</v>
      </c>
      <c r="E79" s="100">
        <f>'Proposed Budget - Masters'!E91+'Proposed Budget - PhD'!E91</f>
        <v>0</v>
      </c>
      <c r="F79" s="100">
        <f>'Proposed Budget - Masters'!F91+'Proposed Budget - PhD'!F91</f>
        <v>0</v>
      </c>
      <c r="G79" s="56"/>
    </row>
    <row r="80" spans="1:7" s="37" customFormat="1" ht="15">
      <c r="A80" s="36" t="s">
        <v>72</v>
      </c>
      <c r="B80" s="107">
        <f>B79*'Cost Drivers'!B27</f>
        <v>0</v>
      </c>
      <c r="C80" s="107">
        <f>C79*'Cost Drivers'!C27</f>
        <v>0</v>
      </c>
      <c r="D80" s="107">
        <f>D79*'Cost Drivers'!D27</f>
        <v>0</v>
      </c>
      <c r="E80" s="107">
        <f>E79*'Cost Drivers'!E27</f>
        <v>0</v>
      </c>
      <c r="F80" s="107">
        <f>F79*'Cost Drivers'!F27</f>
        <v>0</v>
      </c>
      <c r="G80" s="56"/>
    </row>
    <row r="81" spans="1:7" s="42" customFormat="1" ht="15">
      <c r="A81" s="38" t="s">
        <v>73</v>
      </c>
      <c r="B81" s="107">
        <f>B72+B74+B76+B78+B80</f>
        <v>0</v>
      </c>
      <c r="C81" s="107">
        <f aca="true" t="shared" si="7" ref="C81:F81">C72+C74+C76+C78+C80</f>
        <v>0</v>
      </c>
      <c r="D81" s="107">
        <f t="shared" si="7"/>
        <v>0</v>
      </c>
      <c r="E81" s="107">
        <f t="shared" si="7"/>
        <v>0</v>
      </c>
      <c r="F81" s="107">
        <f t="shared" si="7"/>
        <v>0</v>
      </c>
      <c r="G81" s="58"/>
    </row>
    <row r="82" spans="1:7" s="42" customFormat="1" ht="15">
      <c r="A82" s="38" t="s">
        <v>55</v>
      </c>
      <c r="B82" s="107">
        <f>(B74*'Cost Drivers'!$B$19)+(('Proposed Budget - Summary'!B76+'Proposed Budget - Summary'!B78+'Proposed Budget - Summary'!B80)*'Cost Drivers'!$B$18)</f>
        <v>0</v>
      </c>
      <c r="C82" s="107">
        <f>(C74*'Cost Drivers'!$B$19)+(('Proposed Budget - Summary'!C76+'Proposed Budget - Summary'!C78+'Proposed Budget - Summary'!C80)*'Cost Drivers'!$B$18)</f>
        <v>0</v>
      </c>
      <c r="D82" s="107">
        <f>(D74*'Cost Drivers'!$B$19)+(('Proposed Budget - Summary'!D76+'Proposed Budget - Summary'!D78+'Proposed Budget - Summary'!D80)*'Cost Drivers'!$B$18)</f>
        <v>0</v>
      </c>
      <c r="E82" s="107">
        <f>(E74*'Cost Drivers'!$B$19)+(('Proposed Budget - Summary'!E76+'Proposed Budget - Summary'!E78+'Proposed Budget - Summary'!E80)*'Cost Drivers'!$B$18)</f>
        <v>0</v>
      </c>
      <c r="F82" s="107">
        <f>(F74*'Cost Drivers'!$B$19)+(('Proposed Budget - Summary'!F76+'Proposed Budget - Summary'!F78+'Proposed Budget - Summary'!F80)*'Cost Drivers'!$B$18)</f>
        <v>0</v>
      </c>
      <c r="G82" s="58"/>
    </row>
    <row r="83" spans="1:7" s="3" customFormat="1" ht="15">
      <c r="A83" s="43" t="s">
        <v>74</v>
      </c>
      <c r="B83" s="108">
        <f>B81+B82</f>
        <v>0</v>
      </c>
      <c r="C83" s="108">
        <f aca="true" t="shared" si="8" ref="C83:F83">C81+C82</f>
        <v>0</v>
      </c>
      <c r="D83" s="108">
        <f t="shared" si="8"/>
        <v>0</v>
      </c>
      <c r="E83" s="108">
        <f t="shared" si="8"/>
        <v>0</v>
      </c>
      <c r="F83" s="108">
        <f t="shared" si="8"/>
        <v>0</v>
      </c>
      <c r="G83" s="55"/>
    </row>
    <row r="84" spans="1:7" ht="15">
      <c r="A84" s="25"/>
      <c r="B84" s="103"/>
      <c r="C84" s="103"/>
      <c r="D84" s="103"/>
      <c r="E84" s="103"/>
      <c r="F84" s="103"/>
      <c r="G84" s="54"/>
    </row>
    <row r="85" spans="1:7" ht="15.75" thickBot="1">
      <c r="A85" s="23" t="s">
        <v>88</v>
      </c>
      <c r="B85" s="109">
        <f>B54+B62+B69+B83</f>
        <v>0</v>
      </c>
      <c r="C85" s="109">
        <f>C54+C62+C69+C83</f>
        <v>0</v>
      </c>
      <c r="D85" s="109">
        <f>D54+D62+D69+D83</f>
        <v>0</v>
      </c>
      <c r="E85" s="109">
        <f>E54+E62+E69+E83</f>
        <v>0</v>
      </c>
      <c r="F85" s="109">
        <f>F54+F62+F69+F83</f>
        <v>0</v>
      </c>
      <c r="G85" s="54"/>
    </row>
    <row r="86" spans="1:7" ht="6" customHeight="1" thickBot="1">
      <c r="A86" s="28"/>
      <c r="B86" s="101"/>
      <c r="C86" s="101"/>
      <c r="D86" s="101"/>
      <c r="E86" s="101"/>
      <c r="F86" s="101"/>
      <c r="G86" s="54"/>
    </row>
    <row r="87" spans="1:7" ht="13.5" customHeight="1">
      <c r="A87" s="61" t="s">
        <v>77</v>
      </c>
      <c r="B87" s="62"/>
      <c r="C87" s="62"/>
      <c r="D87" s="62"/>
      <c r="E87" s="62"/>
      <c r="F87" s="62"/>
      <c r="G87" s="54"/>
    </row>
    <row r="88" spans="1:7" ht="13.5" customHeight="1">
      <c r="A88" s="64" t="s">
        <v>82</v>
      </c>
      <c r="B88" s="60"/>
      <c r="C88" s="60"/>
      <c r="D88" s="60"/>
      <c r="E88" s="60"/>
      <c r="F88" s="60"/>
      <c r="G88" s="54"/>
    </row>
    <row r="89" spans="1:7" ht="13.5" customHeight="1">
      <c r="A89" s="25" t="s">
        <v>24</v>
      </c>
      <c r="B89" s="103">
        <f>'Proposed Budget - Masters'!B101+'Proposed Budget - PhD'!B101</f>
        <v>0</v>
      </c>
      <c r="C89" s="103">
        <f>'Proposed Budget - Masters'!C101+'Proposed Budget - PhD'!C101</f>
        <v>0</v>
      </c>
      <c r="D89" s="103">
        <f>'Proposed Budget - Masters'!D101+'Proposed Budget - PhD'!D101</f>
        <v>0</v>
      </c>
      <c r="E89" s="103">
        <f>'Proposed Budget - Masters'!E101+'Proposed Budget - PhD'!E101</f>
        <v>0</v>
      </c>
      <c r="F89" s="103">
        <f>'Proposed Budget - Masters'!F101+'Proposed Budget - PhD'!F101</f>
        <v>0</v>
      </c>
      <c r="G89" s="54"/>
    </row>
    <row r="90" spans="1:7" ht="15">
      <c r="A90" s="25" t="s">
        <v>81</v>
      </c>
      <c r="B90" s="110">
        <f>'Proposed Budget - Masters'!B102+'Proposed Budget - PhD'!B102</f>
        <v>0</v>
      </c>
      <c r="C90" s="110">
        <f>'Proposed Budget - Masters'!C102+'Proposed Budget - PhD'!C102</f>
        <v>0</v>
      </c>
      <c r="D90" s="110">
        <f>'Proposed Budget - Masters'!D102+'Proposed Budget - PhD'!D102</f>
        <v>0</v>
      </c>
      <c r="E90" s="110">
        <f>'Proposed Budget - Masters'!E102+'Proposed Budget - PhD'!E102</f>
        <v>0</v>
      </c>
      <c r="F90" s="110">
        <f>'Proposed Budget - Masters'!F102+'Proposed Budget - PhD'!F102</f>
        <v>0</v>
      </c>
      <c r="G90" s="54"/>
    </row>
    <row r="91" spans="1:7" ht="15">
      <c r="A91" s="25" t="s">
        <v>25</v>
      </c>
      <c r="B91" s="103">
        <f>'Proposed Budget - Masters'!B103+'Proposed Budget - PhD'!B103</f>
        <v>0</v>
      </c>
      <c r="C91" s="103">
        <f>'Proposed Budget - Masters'!C103+'Proposed Budget - PhD'!C103</f>
        <v>0</v>
      </c>
      <c r="D91" s="103">
        <f>'Proposed Budget - Masters'!D103+'Proposed Budget - PhD'!D103</f>
        <v>0</v>
      </c>
      <c r="E91" s="103">
        <f>'Proposed Budget - Masters'!E103+'Proposed Budget - PhD'!E103</f>
        <v>0</v>
      </c>
      <c r="F91" s="103">
        <f>'Proposed Budget - Masters'!F103+'Proposed Budget - PhD'!F103</f>
        <v>0</v>
      </c>
      <c r="G91" s="54"/>
    </row>
    <row r="92" spans="1:7" ht="15">
      <c r="A92" s="25" t="s">
        <v>80</v>
      </c>
      <c r="B92" s="103">
        <f>'Proposed Budget - Masters'!B104+'Proposed Budget - PhD'!B104</f>
        <v>0</v>
      </c>
      <c r="C92" s="103">
        <f>'Proposed Budget - Masters'!C104+'Proposed Budget - PhD'!C104</f>
        <v>0</v>
      </c>
      <c r="D92" s="103">
        <f>'Proposed Budget - Masters'!D104+'Proposed Budget - PhD'!D104</f>
        <v>0</v>
      </c>
      <c r="E92" s="103">
        <f>'Proposed Budget - Masters'!E104+'Proposed Budget - PhD'!E104</f>
        <v>0</v>
      </c>
      <c r="F92" s="103">
        <f>'Proposed Budget - Masters'!F104+'Proposed Budget - PhD'!F104</f>
        <v>0</v>
      </c>
      <c r="G92" s="54"/>
    </row>
    <row r="93" spans="1:7" ht="15">
      <c r="A93" s="63" t="s">
        <v>79</v>
      </c>
      <c r="B93" s="103">
        <f>'Proposed Budget - Masters'!B105+'Proposed Budget - PhD'!B105</f>
        <v>0</v>
      </c>
      <c r="C93" s="103">
        <f>'Proposed Budget - Masters'!C105+'Proposed Budget - PhD'!C105</f>
        <v>0</v>
      </c>
      <c r="D93" s="103">
        <f>'Proposed Budget - Masters'!D105+'Proposed Budget - PhD'!D105</f>
        <v>0</v>
      </c>
      <c r="E93" s="103">
        <f>'Proposed Budget - Masters'!E105+'Proposed Budget - PhD'!E105</f>
        <v>0</v>
      </c>
      <c r="F93" s="103">
        <f>'Proposed Budget - Masters'!F105+'Proposed Budget - PhD'!F105</f>
        <v>0</v>
      </c>
      <c r="G93" s="54"/>
    </row>
    <row r="94" spans="1:7" ht="15">
      <c r="A94" s="65" t="s">
        <v>97</v>
      </c>
      <c r="B94" s="103">
        <f>'Proposed Budget - Masters'!B106+'Proposed Budget - PhD'!B106</f>
        <v>0</v>
      </c>
      <c r="C94" s="103">
        <f>'Proposed Budget - Masters'!C106+'Proposed Budget - PhD'!C106</f>
        <v>0</v>
      </c>
      <c r="D94" s="103">
        <f>'Proposed Budget - Masters'!D106+'Proposed Budget - PhD'!D106</f>
        <v>0</v>
      </c>
      <c r="E94" s="103">
        <f>'Proposed Budget - Masters'!E106+'Proposed Budget - PhD'!E106</f>
        <v>0</v>
      </c>
      <c r="F94" s="103">
        <f>'Proposed Budget - Masters'!F106+'Proposed Budget - PhD'!F106</f>
        <v>0</v>
      </c>
      <c r="G94" s="54"/>
    </row>
    <row r="95" spans="1:7" ht="15">
      <c r="A95" s="65" t="s">
        <v>84</v>
      </c>
      <c r="B95" s="103">
        <f>'Proposed Budget - Masters'!B107+'Proposed Budget - PhD'!B107</f>
        <v>0</v>
      </c>
      <c r="C95" s="103">
        <f>'Proposed Budget - Masters'!C107+'Proposed Budget - PhD'!C107</f>
        <v>0</v>
      </c>
      <c r="D95" s="103">
        <f>'Proposed Budget - Masters'!D107+'Proposed Budget - PhD'!D107</f>
        <v>0</v>
      </c>
      <c r="E95" s="103">
        <f>'Proposed Budget - Masters'!E107+'Proposed Budget - PhD'!E107</f>
        <v>0</v>
      </c>
      <c r="F95" s="103">
        <f>'Proposed Budget - Masters'!F107+'Proposed Budget - PhD'!F107</f>
        <v>0</v>
      </c>
      <c r="G95" s="54"/>
    </row>
    <row r="96" spans="1:7" ht="15">
      <c r="A96" s="64" t="s">
        <v>83</v>
      </c>
      <c r="B96" s="108">
        <f>SUM(B89:B95)</f>
        <v>0</v>
      </c>
      <c r="C96" s="108">
        <f>SUM(C89:C95)</f>
        <v>0</v>
      </c>
      <c r="D96" s="108">
        <f>SUM(D89:D95)</f>
        <v>0</v>
      </c>
      <c r="E96" s="108">
        <f>SUM(E89:E95)</f>
        <v>0</v>
      </c>
      <c r="F96" s="108">
        <f>SUM(F89:F95)</f>
        <v>0</v>
      </c>
      <c r="G96" s="54"/>
    </row>
    <row r="97" spans="1:7" ht="15">
      <c r="A97" s="64" t="s">
        <v>103</v>
      </c>
      <c r="B97" s="108"/>
      <c r="C97" s="108"/>
      <c r="D97" s="108"/>
      <c r="E97" s="108"/>
      <c r="F97" s="108"/>
      <c r="G97" s="54"/>
    </row>
    <row r="98" spans="1:8" ht="15">
      <c r="A98" s="65" t="s">
        <v>101</v>
      </c>
      <c r="B98" s="108">
        <f>'Proposed Budget - Masters'!B110+'Proposed Budget - PhD'!B110</f>
        <v>0</v>
      </c>
      <c r="C98" s="108">
        <f>'Proposed Budget - Masters'!C110+'Proposed Budget - PhD'!C110</f>
        <v>0</v>
      </c>
      <c r="D98" s="108">
        <f>'Proposed Budget - Masters'!D110+'Proposed Budget - PhD'!D110</f>
        <v>0</v>
      </c>
      <c r="E98" s="108">
        <f>'Proposed Budget - Masters'!E110+'Proposed Budget - PhD'!E110</f>
        <v>0</v>
      </c>
      <c r="F98" s="108">
        <f>'Proposed Budget - Masters'!F110+'Proposed Budget - PhD'!F110</f>
        <v>0</v>
      </c>
      <c r="G98" s="54"/>
      <c r="H98" s="11" t="s">
        <v>105</v>
      </c>
    </row>
    <row r="99" spans="1:8" ht="15">
      <c r="A99" s="25" t="s">
        <v>102</v>
      </c>
      <c r="B99" s="103">
        <f>'Proposed Budget - Masters'!B111+'Proposed Budget - PhD'!B111</f>
        <v>0</v>
      </c>
      <c r="C99" s="103">
        <f>'Proposed Budget - Masters'!C111+'Proposed Budget - PhD'!C111</f>
        <v>0</v>
      </c>
      <c r="D99" s="103">
        <f>'Proposed Budget - Masters'!D111+'Proposed Budget - PhD'!D111</f>
        <v>0</v>
      </c>
      <c r="E99" s="103">
        <f>'Proposed Budget - Masters'!E111+'Proposed Budget - PhD'!E111</f>
        <v>0</v>
      </c>
      <c r="F99" s="103">
        <f>'Proposed Budget - Masters'!F111+'Proposed Budget - PhD'!F111</f>
        <v>0</v>
      </c>
      <c r="G99" s="54"/>
      <c r="H99" s="11" t="s">
        <v>105</v>
      </c>
    </row>
    <row r="100" spans="1:7" ht="15">
      <c r="A100" s="63" t="s">
        <v>124</v>
      </c>
      <c r="B100" s="103">
        <f>'Proposed Budget - Masters'!B112+'Proposed Budget - PhD'!B112</f>
        <v>0</v>
      </c>
      <c r="C100" s="103">
        <f>'Proposed Budget - Masters'!C112+'Proposed Budget - PhD'!C112</f>
        <v>0</v>
      </c>
      <c r="D100" s="103">
        <f>'Proposed Budget - Masters'!D112+'Proposed Budget - PhD'!D112</f>
        <v>0</v>
      </c>
      <c r="E100" s="103">
        <f>'Proposed Budget - Masters'!E112+'Proposed Budget - PhD'!E112</f>
        <v>0</v>
      </c>
      <c r="F100" s="103">
        <f>'Proposed Budget - Masters'!F112+'Proposed Budget - PhD'!F112</f>
        <v>0</v>
      </c>
      <c r="G100" s="54"/>
    </row>
    <row r="101" spans="1:7" ht="15">
      <c r="A101" s="63" t="s">
        <v>125</v>
      </c>
      <c r="B101" s="103">
        <f>'Proposed Budget - Masters'!B113+'Proposed Budget - PhD'!B113</f>
        <v>0</v>
      </c>
      <c r="C101" s="103">
        <f>'Proposed Budget - Masters'!C113+'Proposed Budget - PhD'!C113</f>
        <v>0</v>
      </c>
      <c r="D101" s="103">
        <f>'Proposed Budget - Masters'!D113+'Proposed Budget - PhD'!D113</f>
        <v>0</v>
      </c>
      <c r="E101" s="103">
        <f>'Proposed Budget - Masters'!E113+'Proposed Budget - PhD'!E113</f>
        <v>0</v>
      </c>
      <c r="F101" s="103">
        <f>'Proposed Budget - Masters'!F113+'Proposed Budget - PhD'!F113</f>
        <v>0</v>
      </c>
      <c r="G101" s="54"/>
    </row>
    <row r="102" spans="1:8" ht="15">
      <c r="A102" s="63" t="s">
        <v>123</v>
      </c>
      <c r="B102" s="103">
        <f>'Proposed Budget - Masters'!B114+'Proposed Budget - PhD'!B114</f>
        <v>0</v>
      </c>
      <c r="C102" s="103">
        <f>'Proposed Budget - Masters'!C114+'Proposed Budget - PhD'!C114</f>
        <v>0</v>
      </c>
      <c r="D102" s="103">
        <f>'Proposed Budget - Masters'!D114+'Proposed Budget - PhD'!D114</f>
        <v>0</v>
      </c>
      <c r="E102" s="103">
        <f>'Proposed Budget - Masters'!E114+'Proposed Budget - PhD'!E114</f>
        <v>0</v>
      </c>
      <c r="F102" s="103">
        <f>'Proposed Budget - Masters'!F114+'Proposed Budget - PhD'!F114</f>
        <v>0</v>
      </c>
      <c r="G102" s="54"/>
      <c r="H102" s="11" t="s">
        <v>105</v>
      </c>
    </row>
    <row r="103" spans="1:7" ht="15">
      <c r="A103" s="83"/>
      <c r="B103" s="103">
        <f>'Proposed Budget - Masters'!B115+'Proposed Budget - PhD'!B115</f>
        <v>0</v>
      </c>
      <c r="C103" s="103">
        <f>'Proposed Budget - Masters'!C115+'Proposed Budget - PhD'!C115</f>
        <v>0</v>
      </c>
      <c r="D103" s="103">
        <f>'Proposed Budget - Masters'!D115+'Proposed Budget - PhD'!D115</f>
        <v>0</v>
      </c>
      <c r="E103" s="103">
        <f>'Proposed Budget - Masters'!E115+'Proposed Budget - PhD'!E115</f>
        <v>0</v>
      </c>
      <c r="F103" s="103">
        <f>'Proposed Budget - Masters'!F115+'Proposed Budget - PhD'!F115</f>
        <v>0</v>
      </c>
      <c r="G103" s="54"/>
    </row>
    <row r="104" spans="1:7" ht="15">
      <c r="A104" s="124" t="s">
        <v>146</v>
      </c>
      <c r="B104" s="105">
        <f>'Proposed Budget - Masters'!B116+'Proposed Budget - PhD'!B116</f>
        <v>0</v>
      </c>
      <c r="C104" s="105">
        <f>'Proposed Budget - Masters'!C116+'Proposed Budget - PhD'!C116</f>
        <v>0</v>
      </c>
      <c r="D104" s="105">
        <f>'Proposed Budget - Masters'!D116+'Proposed Budget - PhD'!D116</f>
        <v>0</v>
      </c>
      <c r="E104" s="105">
        <f>'Proposed Budget - Masters'!E116+'Proposed Budget - PhD'!E116</f>
        <v>0</v>
      </c>
      <c r="F104" s="105">
        <f>'Proposed Budget - Masters'!F116+'Proposed Budget - PhD'!F116</f>
        <v>0</v>
      </c>
      <c r="G104" s="54"/>
    </row>
    <row r="105" spans="1:7" ht="15">
      <c r="A105" s="125" t="s">
        <v>147</v>
      </c>
      <c r="B105" s="105">
        <f>'Proposed Budget - Masters'!B117+'Proposed Budget - PhD'!B117</f>
        <v>0</v>
      </c>
      <c r="C105" s="105">
        <f>'Proposed Budget - Masters'!C117+'Proposed Budget - PhD'!C117</f>
        <v>0</v>
      </c>
      <c r="D105" s="105">
        <f>'Proposed Budget - Masters'!D117+'Proposed Budget - PhD'!D117</f>
        <v>0</v>
      </c>
      <c r="E105" s="105">
        <f>'Proposed Budget - Masters'!E117+'Proposed Budget - PhD'!E117</f>
        <v>0</v>
      </c>
      <c r="F105" s="105">
        <f>'Proposed Budget - Masters'!F117+'Proposed Budget - PhD'!F117</f>
        <v>0</v>
      </c>
      <c r="G105" s="54"/>
    </row>
    <row r="106" spans="1:7" ht="15.75" thickBot="1">
      <c r="A106" s="30" t="s">
        <v>87</v>
      </c>
      <c r="B106" s="106">
        <f>B96+B98+B99+B100+B103+B101+B102+B104+B105</f>
        <v>0</v>
      </c>
      <c r="C106" s="106">
        <f>C96+C98+C99+C100+C103+C101+C102+C104+C105</f>
        <v>0</v>
      </c>
      <c r="D106" s="106">
        <f>D96+D98+D99+D100+D103+D101+D102+D104+D105</f>
        <v>0</v>
      </c>
      <c r="E106" s="106">
        <f>E96+E98+E99+E100+E103+E101+E102+E104+E105</f>
        <v>0</v>
      </c>
      <c r="F106" s="106">
        <f>F96+F98+F99+F100+F103+F101+F102+F104+F105</f>
        <v>0</v>
      </c>
      <c r="G106" s="54"/>
    </row>
    <row r="107" spans="1:7" ht="6.75" customHeight="1" thickBot="1">
      <c r="A107" s="18"/>
      <c r="B107" s="111"/>
      <c r="C107" s="111"/>
      <c r="D107" s="111"/>
      <c r="E107" s="111"/>
      <c r="F107" s="111"/>
      <c r="G107" s="54"/>
    </row>
    <row r="108" spans="1:7" ht="15.75" thickBot="1">
      <c r="A108" s="31" t="s">
        <v>78</v>
      </c>
      <c r="B108" s="112">
        <f>B45-B85-B106</f>
        <v>0</v>
      </c>
      <c r="C108" s="112">
        <f>C45-C85-C106</f>
        <v>0</v>
      </c>
      <c r="D108" s="112">
        <f>D45-D85-D106</f>
        <v>0</v>
      </c>
      <c r="E108" s="112">
        <f>E45-E85-E106</f>
        <v>0</v>
      </c>
      <c r="F108" s="112">
        <f>F45-F85-F106</f>
        <v>0</v>
      </c>
      <c r="G108" s="54"/>
    </row>
    <row r="109" spans="1:7" ht="6.75" customHeight="1" thickBot="1">
      <c r="A109" s="32"/>
      <c r="B109" s="33"/>
      <c r="C109" s="33"/>
      <c r="D109" s="33"/>
      <c r="E109" s="33"/>
      <c r="F109" s="33"/>
      <c r="G109" s="33"/>
    </row>
    <row r="110" spans="1:7" ht="6.75" customHeight="1">
      <c r="A110" s="86"/>
      <c r="B110" s="87"/>
      <c r="C110" s="87"/>
      <c r="D110" s="87"/>
      <c r="E110" s="87"/>
      <c r="F110" s="87"/>
      <c r="G110" s="87"/>
    </row>
    <row r="111" ht="15">
      <c r="A111" s="3"/>
    </row>
    <row r="112" spans="1:4" ht="15">
      <c r="A112" s="3" t="s">
        <v>148</v>
      </c>
      <c r="B112" s="126"/>
      <c r="C112" s="3" t="s">
        <v>149</v>
      </c>
      <c r="D112"/>
    </row>
    <row r="113" spans="1:7" ht="15">
      <c r="A113" s="68" t="s">
        <v>104</v>
      </c>
      <c r="B113" s="69"/>
      <c r="C113" s="69"/>
      <c r="D113" s="69"/>
      <c r="E113" s="69"/>
      <c r="F113" s="69"/>
      <c r="G113" s="70"/>
    </row>
    <row r="114" spans="1:7" ht="15">
      <c r="A114" s="71" t="s">
        <v>89</v>
      </c>
      <c r="B114" s="82"/>
      <c r="C114" s="82"/>
      <c r="D114" s="82"/>
      <c r="E114" s="82"/>
      <c r="F114" s="82"/>
      <c r="G114" s="73"/>
    </row>
    <row r="115" spans="1:7" ht="15">
      <c r="A115" s="71" t="s">
        <v>90</v>
      </c>
      <c r="B115" s="82"/>
      <c r="C115" s="82"/>
      <c r="D115" s="82"/>
      <c r="E115" s="82"/>
      <c r="F115" s="82"/>
      <c r="G115" s="73"/>
    </row>
    <row r="116" spans="1:7" ht="15">
      <c r="A116" s="71" t="s">
        <v>86</v>
      </c>
      <c r="B116" s="82"/>
      <c r="C116" s="82"/>
      <c r="D116" s="82"/>
      <c r="E116" s="82"/>
      <c r="F116" s="82"/>
      <c r="G116" s="73"/>
    </row>
    <row r="117" spans="1:7" ht="15">
      <c r="A117" s="74"/>
      <c r="B117" s="75"/>
      <c r="C117" s="75"/>
      <c r="D117" s="75"/>
      <c r="E117" s="75"/>
      <c r="F117" s="75"/>
      <c r="G117" s="76"/>
    </row>
    <row r="119" ht="15">
      <c r="A119" s="81" t="s">
        <v>93</v>
      </c>
    </row>
    <row r="120" spans="1:5" ht="15">
      <c r="A120" s="81" t="s">
        <v>94</v>
      </c>
      <c r="B120" s="83"/>
      <c r="C120" s="83"/>
      <c r="D120" s="84" t="s">
        <v>96</v>
      </c>
      <c r="E120" s="83"/>
    </row>
    <row r="121" spans="1:5" ht="15">
      <c r="A121" s="81" t="s">
        <v>113</v>
      </c>
      <c r="B121" s="83"/>
      <c r="C121" s="83"/>
      <c r="D121" s="84" t="s">
        <v>96</v>
      </c>
      <c r="E121" s="83"/>
    </row>
    <row r="122" spans="1:5" ht="15">
      <c r="A122" s="81" t="s">
        <v>95</v>
      </c>
      <c r="B122" s="83"/>
      <c r="C122" s="83"/>
      <c r="D122" s="84" t="s">
        <v>96</v>
      </c>
      <c r="E122" s="83"/>
    </row>
  </sheetData>
  <mergeCells count="1">
    <mergeCell ref="A1:F1"/>
  </mergeCells>
  <dataValidations count="1">
    <dataValidation type="list" allowBlank="1" showInputMessage="1" showErrorMessage="1" sqref="B112">
      <formula1>'Cost Drivers'!$A$46:$A$47</formula1>
    </dataValidation>
  </dataValidations>
  <printOptions/>
  <pageMargins left="0.7086614173228346" right="0.7086614173228346" top="0.7480314960629921" bottom="0.7480314960629921" header="0.31496062992125984" footer="0.31496062992125984"/>
  <pageSetup fitToWidth="0" fitToHeight="1" horizontalDpi="600" verticalDpi="600" orientation="portrait" scale="59" r:id="rId1"/>
  <colBreaks count="1" manualBreakCount="1">
    <brk id="7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987CA-54CC-4CEC-9881-5A99D9EC0AF7}">
  <sheetPr>
    <tabColor theme="8"/>
    <pageSetUpPr fitToPage="1"/>
  </sheetPr>
  <dimension ref="A1:H134"/>
  <sheetViews>
    <sheetView tabSelected="1" workbookViewId="0" topLeftCell="A1">
      <pane xSplit="1" ySplit="13" topLeftCell="B14" activePane="bottomRight" state="frozen"/>
      <selection pane="topRight" activeCell="B1" sqref="B1"/>
      <selection pane="bottomLeft" activeCell="A9" sqref="A9"/>
      <selection pane="bottomRight" activeCell="A3" sqref="A3"/>
    </sheetView>
  </sheetViews>
  <sheetFormatPr defaultColWidth="9.140625" defaultRowHeight="15"/>
  <cols>
    <col min="1" max="1" width="44.57421875" style="11" customWidth="1"/>
    <col min="2" max="4" width="13.7109375" style="11" customWidth="1"/>
    <col min="5" max="6" width="13.57421875" style="11" bestFit="1" customWidth="1"/>
    <col min="7" max="7" width="51.00390625" style="11" customWidth="1"/>
    <col min="8" max="8" width="13.7109375" style="11" bestFit="1" customWidth="1"/>
    <col min="9" max="9" width="15.7109375" style="11" bestFit="1" customWidth="1"/>
    <col min="10" max="16384" width="9.140625" style="11" customWidth="1"/>
  </cols>
  <sheetData>
    <row r="1" spans="1:6" ht="15">
      <c r="A1" s="131" t="s">
        <v>150</v>
      </c>
      <c r="B1" s="131"/>
      <c r="C1" s="131"/>
      <c r="D1" s="131"/>
      <c r="E1" s="131"/>
      <c r="F1" s="131"/>
    </row>
    <row r="2" spans="1:6" ht="15">
      <c r="A2" s="72" t="s">
        <v>92</v>
      </c>
      <c r="B2" s="80"/>
      <c r="C2" s="81"/>
      <c r="D2" s="80"/>
      <c r="E2" s="80"/>
      <c r="F2" s="80"/>
    </row>
    <row r="3" spans="1:6" ht="15">
      <c r="A3" s="3" t="s">
        <v>151</v>
      </c>
      <c r="B3" s="128"/>
      <c r="C3" s="81"/>
      <c r="D3" s="128"/>
      <c r="E3" s="128"/>
      <c r="F3" s="128"/>
    </row>
    <row r="4" spans="1:6" ht="15">
      <c r="A4" s="77"/>
      <c r="B4" s="78"/>
      <c r="C4" s="78"/>
      <c r="D4" s="78"/>
      <c r="E4" s="78"/>
      <c r="F4" s="78"/>
    </row>
    <row r="5" spans="1:7" ht="15">
      <c r="A5" s="67" t="s">
        <v>91</v>
      </c>
      <c r="B5" s="45"/>
      <c r="C5" s="45"/>
      <c r="D5" s="46"/>
      <c r="E5" s="1"/>
      <c r="F5" s="79"/>
      <c r="G5" s="53" t="s">
        <v>75</v>
      </c>
    </row>
    <row r="6" spans="1:7" ht="15">
      <c r="A6" s="12" t="s">
        <v>152</v>
      </c>
      <c r="B6" s="44"/>
      <c r="C6" s="45"/>
      <c r="D6" s="46"/>
      <c r="E6" s="1"/>
      <c r="F6" s="2"/>
      <c r="G6" s="52"/>
    </row>
    <row r="7" spans="1:7" ht="15">
      <c r="A7" s="12" t="s">
        <v>48</v>
      </c>
      <c r="B7" s="44" t="s">
        <v>115</v>
      </c>
      <c r="C7" s="45"/>
      <c r="D7" s="59" t="s">
        <v>76</v>
      </c>
      <c r="E7" s="1"/>
      <c r="F7" s="2"/>
      <c r="G7" s="51"/>
    </row>
    <row r="8" spans="1:8" ht="15">
      <c r="A8" s="12" t="s">
        <v>116</v>
      </c>
      <c r="B8" s="88"/>
      <c r="C8" s="90"/>
      <c r="D8" s="59"/>
      <c r="E8" s="1"/>
      <c r="F8" s="2"/>
      <c r="G8" s="51"/>
      <c r="H8" s="11" t="s">
        <v>111</v>
      </c>
    </row>
    <row r="9" spans="1:8" ht="15">
      <c r="A9" s="12" t="s">
        <v>117</v>
      </c>
      <c r="B9" s="88"/>
      <c r="C9" s="129">
        <f>B9*1.05</f>
        <v>0</v>
      </c>
      <c r="D9" s="129">
        <f>C9*1.05</f>
        <v>0</v>
      </c>
      <c r="E9" s="129">
        <f>D9*1.05</f>
        <v>0</v>
      </c>
      <c r="F9" s="129">
        <f>E9*1.05</f>
        <v>0</v>
      </c>
      <c r="G9" s="90" t="s">
        <v>118</v>
      </c>
      <c r="H9" s="11" t="s">
        <v>111</v>
      </c>
    </row>
    <row r="10" spans="1:7" ht="15">
      <c r="A10" s="67" t="s">
        <v>138</v>
      </c>
      <c r="B10" s="88"/>
      <c r="C10" s="90"/>
      <c r="D10" s="59"/>
      <c r="E10" s="1"/>
      <c r="F10" s="2"/>
      <c r="G10" s="51"/>
    </row>
    <row r="11" spans="1:7" ht="15">
      <c r="A11" s="67" t="s">
        <v>139</v>
      </c>
      <c r="B11" s="122"/>
      <c r="C11" s="90"/>
      <c r="D11" s="59"/>
      <c r="E11" s="1"/>
      <c r="F11" s="2"/>
      <c r="G11" s="51"/>
    </row>
    <row r="12" spans="1:7" ht="15">
      <c r="A12" s="13"/>
      <c r="B12" s="13"/>
      <c r="C12" s="13"/>
      <c r="D12" s="13"/>
      <c r="E12" s="13"/>
      <c r="F12" s="13"/>
      <c r="G12" s="51"/>
    </row>
    <row r="13" spans="1:7" ht="30">
      <c r="A13" s="13"/>
      <c r="B13" s="41" t="s">
        <v>0</v>
      </c>
      <c r="C13" s="41" t="s">
        <v>1</v>
      </c>
      <c r="D13" s="41" t="s">
        <v>2</v>
      </c>
      <c r="E13" s="41" t="s">
        <v>3</v>
      </c>
      <c r="F13" s="41" t="s">
        <v>4</v>
      </c>
      <c r="G13" s="51"/>
    </row>
    <row r="14" spans="1:7" ht="15">
      <c r="A14" s="14" t="s">
        <v>5</v>
      </c>
      <c r="B14" s="47"/>
      <c r="C14" s="47"/>
      <c r="D14" s="47"/>
      <c r="E14" s="47"/>
      <c r="F14" s="47"/>
      <c r="G14" s="54"/>
    </row>
    <row r="15" spans="1:7" ht="15">
      <c r="A15" s="15" t="s">
        <v>128</v>
      </c>
      <c r="B15" s="13"/>
      <c r="C15" s="13"/>
      <c r="D15" s="13"/>
      <c r="E15" s="13"/>
      <c r="F15" s="13"/>
      <c r="G15" s="54"/>
    </row>
    <row r="16" spans="1:7" ht="15">
      <c r="A16" s="16" t="s">
        <v>6</v>
      </c>
      <c r="B16" s="47"/>
      <c r="C16" s="47"/>
      <c r="D16" s="47"/>
      <c r="E16" s="47"/>
      <c r="F16" s="47"/>
      <c r="G16" s="54"/>
    </row>
    <row r="17" spans="1:7" ht="15">
      <c r="A17" s="16" t="s">
        <v>7</v>
      </c>
      <c r="B17" s="47"/>
      <c r="C17" s="47"/>
      <c r="D17" s="47"/>
      <c r="E17" s="47"/>
      <c r="F17" s="47"/>
      <c r="G17" s="54"/>
    </row>
    <row r="18" spans="1:7" ht="15">
      <c r="A18" s="16" t="s">
        <v>8</v>
      </c>
      <c r="B18" s="47"/>
      <c r="C18" s="47"/>
      <c r="D18" s="47"/>
      <c r="E18" s="47"/>
      <c r="F18" s="47"/>
      <c r="G18" s="54"/>
    </row>
    <row r="19" spans="1:7" ht="15">
      <c r="A19" s="16" t="s">
        <v>9</v>
      </c>
      <c r="B19" s="47"/>
      <c r="C19" s="47"/>
      <c r="D19" s="47"/>
      <c r="E19" s="47"/>
      <c r="F19" s="47"/>
      <c r="G19" s="54"/>
    </row>
    <row r="20" spans="1:7" ht="15">
      <c r="A20" s="16" t="s">
        <v>10</v>
      </c>
      <c r="B20" s="47"/>
      <c r="C20" s="47"/>
      <c r="D20" s="47"/>
      <c r="E20" s="47"/>
      <c r="F20" s="47"/>
      <c r="G20" s="54"/>
    </row>
    <row r="21" spans="1:7" ht="15">
      <c r="A21" s="15" t="s">
        <v>11</v>
      </c>
      <c r="B21" s="15">
        <f>SUM(B16:B20)</f>
        <v>0</v>
      </c>
      <c r="C21" s="15">
        <f aca="true" t="shared" si="0" ref="C21:F21">SUM(,C16:C20)</f>
        <v>0</v>
      </c>
      <c r="D21" s="15">
        <f t="shared" si="0"/>
        <v>0</v>
      </c>
      <c r="E21" s="15">
        <f t="shared" si="0"/>
        <v>0</v>
      </c>
      <c r="F21" s="15">
        <f t="shared" si="0"/>
        <v>0</v>
      </c>
      <c r="G21" s="54"/>
    </row>
    <row r="22" spans="1:7" ht="15">
      <c r="A22" s="15"/>
      <c r="B22" s="15"/>
      <c r="C22" s="15"/>
      <c r="D22" s="15"/>
      <c r="E22" s="15"/>
      <c r="F22" s="15"/>
      <c r="G22" s="54"/>
    </row>
    <row r="23" spans="1:7" ht="15">
      <c r="A23" s="15" t="s">
        <v>127</v>
      </c>
      <c r="B23" s="15"/>
      <c r="C23" s="15"/>
      <c r="D23" s="15"/>
      <c r="E23" s="15"/>
      <c r="F23" s="15"/>
      <c r="G23" s="54"/>
    </row>
    <row r="24" spans="1:7" ht="15">
      <c r="A24" s="16" t="s">
        <v>6</v>
      </c>
      <c r="B24" s="47"/>
      <c r="C24" s="47"/>
      <c r="D24" s="47"/>
      <c r="E24" s="47"/>
      <c r="F24" s="47"/>
      <c r="G24" s="54"/>
    </row>
    <row r="25" spans="1:7" ht="15">
      <c r="A25" s="16" t="s">
        <v>7</v>
      </c>
      <c r="B25" s="47"/>
      <c r="C25" s="47"/>
      <c r="D25" s="47"/>
      <c r="E25" s="47"/>
      <c r="F25" s="47"/>
      <c r="G25" s="54"/>
    </row>
    <row r="26" spans="1:7" ht="15">
      <c r="A26" s="16" t="s">
        <v>8</v>
      </c>
      <c r="B26" s="47"/>
      <c r="C26" s="47"/>
      <c r="D26" s="47"/>
      <c r="E26" s="47"/>
      <c r="F26" s="47"/>
      <c r="G26" s="54"/>
    </row>
    <row r="27" spans="1:7" ht="15">
      <c r="A27" s="16" t="s">
        <v>9</v>
      </c>
      <c r="B27" s="118"/>
      <c r="C27" s="118"/>
      <c r="D27" s="118"/>
      <c r="E27" s="118"/>
      <c r="F27" s="118"/>
      <c r="G27" s="54"/>
    </row>
    <row r="28" spans="1:7" ht="15">
      <c r="A28" s="16" t="s">
        <v>10</v>
      </c>
      <c r="B28" s="118"/>
      <c r="C28" s="118"/>
      <c r="D28" s="118"/>
      <c r="E28" s="118"/>
      <c r="F28" s="118"/>
      <c r="G28" s="54"/>
    </row>
    <row r="29" spans="1:7" ht="15">
      <c r="A29" s="15" t="s">
        <v>11</v>
      </c>
      <c r="B29" s="15">
        <f>SUM(B24:B28)</f>
        <v>0</v>
      </c>
      <c r="C29" s="15">
        <f aca="true" t="shared" si="1" ref="C29:F29">SUM(,C24:C28)</f>
        <v>0</v>
      </c>
      <c r="D29" s="15">
        <f t="shared" si="1"/>
        <v>0</v>
      </c>
      <c r="E29" s="15">
        <f t="shared" si="1"/>
        <v>0</v>
      </c>
      <c r="F29" s="15">
        <f t="shared" si="1"/>
        <v>0</v>
      </c>
      <c r="G29" s="54"/>
    </row>
    <row r="30" spans="1:7" ht="15">
      <c r="A30" s="15"/>
      <c r="B30" s="13"/>
      <c r="C30" s="13"/>
      <c r="D30" s="13"/>
      <c r="E30" s="13"/>
      <c r="F30" s="13"/>
      <c r="G30" s="54"/>
    </row>
    <row r="31" spans="1:7" ht="15">
      <c r="A31" s="15" t="s">
        <v>112</v>
      </c>
      <c r="B31" s="34"/>
      <c r="C31" s="34"/>
      <c r="D31" s="34"/>
      <c r="E31" s="34"/>
      <c r="F31" s="34"/>
      <c r="G31" s="54"/>
    </row>
    <row r="32" spans="1:7" ht="15">
      <c r="A32" s="16" t="s">
        <v>6</v>
      </c>
      <c r="B32" s="47"/>
      <c r="C32" s="47"/>
      <c r="D32" s="47"/>
      <c r="E32" s="47"/>
      <c r="F32" s="47"/>
      <c r="G32" s="54"/>
    </row>
    <row r="33" spans="1:7" ht="15">
      <c r="A33" s="16" t="s">
        <v>7</v>
      </c>
      <c r="B33" s="47"/>
      <c r="C33" s="47"/>
      <c r="D33" s="47"/>
      <c r="E33" s="47"/>
      <c r="F33" s="47"/>
      <c r="G33" s="54"/>
    </row>
    <row r="34" spans="1:7" ht="15">
      <c r="A34" s="16" t="s">
        <v>8</v>
      </c>
      <c r="B34" s="47"/>
      <c r="C34" s="47"/>
      <c r="D34" s="47"/>
      <c r="E34" s="47"/>
      <c r="F34" s="47"/>
      <c r="G34" s="54"/>
    </row>
    <row r="35" spans="1:7" ht="15">
      <c r="A35" s="16" t="s">
        <v>9</v>
      </c>
      <c r="B35" s="47"/>
      <c r="C35" s="47"/>
      <c r="D35" s="47"/>
      <c r="E35" s="47"/>
      <c r="F35" s="47"/>
      <c r="G35" s="54"/>
    </row>
    <row r="36" spans="1:7" ht="15">
      <c r="A36" s="16" t="s">
        <v>10</v>
      </c>
      <c r="B36" s="47"/>
      <c r="C36" s="47"/>
      <c r="D36" s="47"/>
      <c r="E36" s="47"/>
      <c r="F36" s="47"/>
      <c r="G36" s="54"/>
    </row>
    <row r="37" spans="1:7" ht="15.75" thickBot="1">
      <c r="A37" s="15"/>
      <c r="B37" s="34"/>
      <c r="C37" s="34"/>
      <c r="D37" s="34"/>
      <c r="E37" s="34"/>
      <c r="F37" s="34"/>
      <c r="G37" s="54"/>
    </row>
    <row r="38" spans="1:7" ht="6.75" customHeight="1" thickBot="1">
      <c r="A38" s="18"/>
      <c r="B38" s="19"/>
      <c r="C38" s="19"/>
      <c r="D38" s="19"/>
      <c r="E38" s="19"/>
      <c r="F38" s="19"/>
      <c r="G38" s="54"/>
    </row>
    <row r="39" spans="1:7" ht="15">
      <c r="A39" s="20" t="s">
        <v>13</v>
      </c>
      <c r="B39" s="21"/>
      <c r="C39" s="21"/>
      <c r="D39" s="21"/>
      <c r="E39" s="21"/>
      <c r="F39" s="21"/>
      <c r="G39" s="54"/>
    </row>
    <row r="40" spans="1:7" ht="15">
      <c r="A40" s="15" t="s">
        <v>12</v>
      </c>
      <c r="B40" s="13"/>
      <c r="C40" s="13"/>
      <c r="D40" s="13"/>
      <c r="E40" s="13"/>
      <c r="F40" s="13"/>
      <c r="G40" s="54"/>
    </row>
    <row r="41" spans="1:7" ht="15">
      <c r="A41" s="16" t="s">
        <v>14</v>
      </c>
      <c r="B41" s="102">
        <f>(B32*B21*$B$8)</f>
        <v>0</v>
      </c>
      <c r="C41" s="102">
        <f>((B8*C16*C32)+(B8*C17*C33))</f>
        <v>0</v>
      </c>
      <c r="D41" s="102">
        <f>((B8*D16*D32)+(B8*D17*D33)+(B8*D18*D34))</f>
        <v>0</v>
      </c>
      <c r="E41" s="102">
        <f>((E16*B8*E32)+(B8*E17*E33)+(B8*E18*E34))</f>
        <v>0</v>
      </c>
      <c r="F41" s="102">
        <f>((B8*F16*F32)+(B8*F17*F33)+(B8*F18*F34))</f>
        <v>0</v>
      </c>
      <c r="G41" s="54"/>
    </row>
    <row r="42" spans="1:7" ht="15">
      <c r="A42" s="16" t="s">
        <v>15</v>
      </c>
      <c r="B42" s="103">
        <f>B21*'Cost Drivers'!$B$4*B32</f>
        <v>0</v>
      </c>
      <c r="C42" s="103">
        <f>(C16*'Cost Drivers'!$B$4*C32)+(C17*'Cost Drivers'!$B$4*C33)</f>
        <v>0</v>
      </c>
      <c r="D42" s="103">
        <f>(D16*'Cost Drivers'!$B$4*D32)+(D17*'Cost Drivers'!$B$4*D33)+(D18*'Cost Drivers'!$B$4*D34)</f>
        <v>0</v>
      </c>
      <c r="E42" s="103">
        <f>(E16*'Cost Drivers'!$B$4*E32)+(E17*'Cost Drivers'!$B$4*E33)+(E18*'Cost Drivers'!$B$4*E34)+(E19*'Cost Drivers'!$B$4*E35)</f>
        <v>0</v>
      </c>
      <c r="F42" s="103">
        <f>(F16*'Cost Drivers'!$B$4*F32)+(F17*'Cost Drivers'!$B$4*F33)+(F18*'Cost Drivers'!$B$4*F34)+(F19*'Cost Drivers'!$B$4*F35)+(F20*'Cost Drivers'!$B$4*F36)</f>
        <v>0</v>
      </c>
      <c r="G42" s="54"/>
    </row>
    <row r="43" spans="1:7" ht="15">
      <c r="A43" s="17" t="s">
        <v>49</v>
      </c>
      <c r="B43" s="104">
        <f>SUM(B41:B42)</f>
        <v>0</v>
      </c>
      <c r="C43" s="104">
        <f aca="true" t="shared" si="2" ref="C43:F43">SUM(C41:C42)</f>
        <v>0</v>
      </c>
      <c r="D43" s="104">
        <f t="shared" si="2"/>
        <v>0</v>
      </c>
      <c r="E43" s="104">
        <f t="shared" si="2"/>
        <v>0</v>
      </c>
      <c r="F43" s="104">
        <f t="shared" si="2"/>
        <v>0</v>
      </c>
      <c r="G43" s="54"/>
    </row>
    <row r="44" spans="1:7" ht="15">
      <c r="A44" s="13"/>
      <c r="B44" s="102"/>
      <c r="C44" s="102"/>
      <c r="D44" s="102"/>
      <c r="E44" s="102"/>
      <c r="F44" s="102"/>
      <c r="G44" s="54"/>
    </row>
    <row r="45" spans="1:7" ht="15">
      <c r="A45" s="15" t="s">
        <v>16</v>
      </c>
      <c r="B45" s="102"/>
      <c r="C45" s="102"/>
      <c r="D45" s="102"/>
      <c r="E45" s="102"/>
      <c r="F45" s="102"/>
      <c r="G45" s="54"/>
    </row>
    <row r="46" spans="1:7" ht="15">
      <c r="A46" s="16" t="s">
        <v>14</v>
      </c>
      <c r="B46" s="102">
        <f>IF($B$7="Research based",(B24*B32*$B$9),IF($B$7="Professional program",(B24*B32*$B$9)))</f>
        <v>0</v>
      </c>
      <c r="C46" s="102">
        <f>IF($B$7="Research based",(C24*C32*$B$9),IF($B$7="Professional program",(C24*C32*($C$9))))+IF($B$7="Research based",(C25*C33*$B$9),IF($B$7="Professional program",(C25*C33*($C$9))))</f>
        <v>0</v>
      </c>
      <c r="D46" s="102">
        <f>IF($B$7="Research based",(D24*D32*$B$9),IF($B$7="Professional program",(D24*D32*$D$9)))+IF($B$7="Research based",(D25*D33*$B$9),IF($B$7="Professional program",(D25*D33*($D$9))))++IF($B$7="Research based",(D26*D34*$B$9),IF($B$7="Professional program",(D26*D34*($D$9))))</f>
        <v>0</v>
      </c>
      <c r="E46" s="102">
        <f>IF($B$7="Research based",(E24*E32*$B$9),IF($B$7="Professional program",(E24*E32*$E$9)))+IF($B$7="Research based",(E25*E33*$B$9),IF($B$7="Professional program",(E25*E33*($E$9))))+IF($B$7="Research based",(E26*E34*$B$9),IF($B$7="Professional program",(E26*E34*($E$9))))+IF($B$7="Research based",(E27*E35*$B$9),IF($B$7="Professional program",(E27*E35*($E$9))))</f>
        <v>0</v>
      </c>
      <c r="F46" s="102">
        <f>IF($B$7="Research based",(F24*F32*$B$9),IF($B$7="Professional program",(F24*F32*$F$9)))+IF($B$7="Research based",(F25*F33*$B$9),IF($B$7="Professional program",(F25*F33*($F$9))))+IF($B$7="Research based",(F26*F34*$B$9),IF($B$7="Professional program",(F26*F34*($F$9))))+IF($B$7="Research based",(F27*F35*$B$9),IF($B$7="Professional program",(F27*F35*($F$9))))+IF($B$7="Research based",(F28*F36*$B$9),IF($B$7="Professional program",(F28*F36*($F$9))))</f>
        <v>0</v>
      </c>
      <c r="G46" s="54"/>
    </row>
    <row r="47" spans="1:7" ht="15">
      <c r="A47" s="16" t="s">
        <v>15</v>
      </c>
      <c r="B47" s="103">
        <f>(B24*'Cost Drivers'!$B$5*B32)</f>
        <v>0</v>
      </c>
      <c r="C47" s="103">
        <f>(C24*'Cost Drivers'!$B$5*C32)+(C25*'Cost Drivers'!$B$5*C33)</f>
        <v>0</v>
      </c>
      <c r="D47" s="103">
        <f>(D24*'Cost Drivers'!$B$5*D32)+(D25*'Cost Drivers'!$B$5*D33)+(D26*'Cost Drivers'!$B$5*D34)</f>
        <v>0</v>
      </c>
      <c r="E47" s="103">
        <f>(E24*'Cost Drivers'!$B$5*E32)+(E25*'Cost Drivers'!$B$5*E33)+(E26*'Cost Drivers'!$B$5*E34)+(E27*'Cost Drivers'!$B$5*E35)</f>
        <v>0</v>
      </c>
      <c r="F47" s="103">
        <f>(F24*'Cost Drivers'!$B$5*F32)+(F25*'Cost Drivers'!$B$5*F33)+(F26*'Cost Drivers'!$B$5*F34)+(F27*'Cost Drivers'!$B$5*F35)+(F28*'Cost Drivers'!$B$5*F36)</f>
        <v>0</v>
      </c>
      <c r="G47" s="54"/>
    </row>
    <row r="48" spans="1:7" s="3" customFormat="1" ht="15">
      <c r="A48" s="17" t="s">
        <v>51</v>
      </c>
      <c r="B48" s="104">
        <f>SUM(B46:B47)</f>
        <v>0</v>
      </c>
      <c r="C48" s="104">
        <f aca="true" t="shared" si="3" ref="C48:F48">SUM(C46:C47)</f>
        <v>0</v>
      </c>
      <c r="D48" s="104">
        <f t="shared" si="3"/>
        <v>0</v>
      </c>
      <c r="E48" s="104">
        <f t="shared" si="3"/>
        <v>0</v>
      </c>
      <c r="F48" s="104">
        <f t="shared" si="3"/>
        <v>0</v>
      </c>
      <c r="G48" s="55"/>
    </row>
    <row r="49" spans="1:7" s="3" customFormat="1" ht="15">
      <c r="A49" s="17"/>
      <c r="B49" s="104"/>
      <c r="C49" s="104"/>
      <c r="D49" s="104"/>
      <c r="E49" s="104"/>
      <c r="F49" s="104"/>
      <c r="G49" s="55"/>
    </row>
    <row r="50" spans="1:7" s="3" customFormat="1" ht="15">
      <c r="A50" s="40" t="s">
        <v>140</v>
      </c>
      <c r="B50" s="120">
        <f>$B$11*B21*'Cost Drivers'!$B$12</f>
        <v>0</v>
      </c>
      <c r="C50" s="120">
        <f>$B$11*C21*'Cost Drivers'!$B$12</f>
        <v>0</v>
      </c>
      <c r="D50" s="120">
        <f>$B$11*D21*'Cost Drivers'!$B$12</f>
        <v>0</v>
      </c>
      <c r="E50" s="120">
        <f>$B$11*E21*'Cost Drivers'!$B$12</f>
        <v>0</v>
      </c>
      <c r="F50" s="120">
        <f>$B$11*F21*'Cost Drivers'!$B$12</f>
        <v>0</v>
      </c>
      <c r="G50" s="55"/>
    </row>
    <row r="51" spans="1:7" ht="15">
      <c r="A51" s="13"/>
      <c r="B51" s="102"/>
      <c r="C51" s="102"/>
      <c r="D51" s="102"/>
      <c r="E51" s="102"/>
      <c r="F51" s="102"/>
      <c r="G51" s="54"/>
    </row>
    <row r="52" spans="1:7" ht="15">
      <c r="A52" s="15" t="s">
        <v>17</v>
      </c>
      <c r="B52" s="102"/>
      <c r="C52" s="102"/>
      <c r="D52" s="102"/>
      <c r="E52" s="102"/>
      <c r="F52" s="102"/>
      <c r="G52" s="54"/>
    </row>
    <row r="53" spans="1:7" ht="15">
      <c r="A53" s="16" t="s">
        <v>18</v>
      </c>
      <c r="B53" s="102">
        <f>B41+B46</f>
        <v>0</v>
      </c>
      <c r="C53" s="102">
        <f aca="true" t="shared" si="4" ref="C53:F53">C41+C46</f>
        <v>0</v>
      </c>
      <c r="D53" s="102">
        <f t="shared" si="4"/>
        <v>0</v>
      </c>
      <c r="E53" s="102">
        <f t="shared" si="4"/>
        <v>0</v>
      </c>
      <c r="F53" s="102">
        <f t="shared" si="4"/>
        <v>0</v>
      </c>
      <c r="G53" s="54"/>
    </row>
    <row r="54" spans="1:7" ht="15">
      <c r="A54" s="16" t="s">
        <v>19</v>
      </c>
      <c r="B54" s="102">
        <f>B42+B47</f>
        <v>0</v>
      </c>
      <c r="C54" s="102">
        <f aca="true" t="shared" si="5" ref="C54:E54">C42+C47</f>
        <v>0</v>
      </c>
      <c r="D54" s="102">
        <f t="shared" si="5"/>
        <v>0</v>
      </c>
      <c r="E54" s="102">
        <f t="shared" si="5"/>
        <v>0</v>
      </c>
      <c r="F54" s="102">
        <f>F42+F47</f>
        <v>0</v>
      </c>
      <c r="G54" s="54"/>
    </row>
    <row r="55" spans="1:7" ht="15">
      <c r="A55" s="22" t="s">
        <v>140</v>
      </c>
      <c r="B55" s="127">
        <f>B50</f>
        <v>0</v>
      </c>
      <c r="C55" s="127">
        <f>C50</f>
        <v>0</v>
      </c>
      <c r="D55" s="127">
        <f>D50</f>
        <v>0</v>
      </c>
      <c r="E55" s="127">
        <f>E50</f>
        <v>0</v>
      </c>
      <c r="F55" s="127">
        <f>F50</f>
        <v>0</v>
      </c>
      <c r="G55" s="54"/>
    </row>
    <row r="56" spans="1:7" ht="15">
      <c r="A56" s="22" t="s">
        <v>20</v>
      </c>
      <c r="B56" s="113"/>
      <c r="C56" s="113"/>
      <c r="D56" s="113"/>
      <c r="E56" s="113"/>
      <c r="F56" s="113"/>
      <c r="G56" s="54"/>
    </row>
    <row r="57" spans="1:7" ht="15.75" thickBot="1">
      <c r="A57" s="23" t="s">
        <v>21</v>
      </c>
      <c r="B57" s="106">
        <f>SUM(B53:B56)</f>
        <v>0</v>
      </c>
      <c r="C57" s="106">
        <f>SUM(C53:C56)</f>
        <v>0</v>
      </c>
      <c r="D57" s="106">
        <f>SUM(D53:D56)</f>
        <v>0</v>
      </c>
      <c r="E57" s="106">
        <f>SUM(E53:E56)</f>
        <v>0</v>
      </c>
      <c r="F57" s="106">
        <f>SUM(F53:F56)</f>
        <v>0</v>
      </c>
      <c r="G57" s="54"/>
    </row>
    <row r="58" spans="1:7" ht="6.75" customHeight="1" thickBot="1">
      <c r="A58" s="24"/>
      <c r="B58" s="18"/>
      <c r="C58" s="18"/>
      <c r="D58" s="18"/>
      <c r="E58" s="18"/>
      <c r="F58" s="18"/>
      <c r="G58" s="54"/>
    </row>
    <row r="59" spans="1:7" ht="15">
      <c r="A59" s="15" t="s">
        <v>57</v>
      </c>
      <c r="B59" s="13"/>
      <c r="C59" s="13"/>
      <c r="D59" s="13"/>
      <c r="E59" s="13"/>
      <c r="F59" s="13"/>
      <c r="G59" s="54"/>
    </row>
    <row r="60" spans="1:7" ht="15">
      <c r="A60" s="15" t="s">
        <v>60</v>
      </c>
      <c r="B60" s="13"/>
      <c r="C60" s="13"/>
      <c r="D60" s="13"/>
      <c r="E60" s="13"/>
      <c r="F60" s="13"/>
      <c r="G60" s="54"/>
    </row>
    <row r="61" spans="1:7" ht="15">
      <c r="A61" s="25" t="s">
        <v>22</v>
      </c>
      <c r="B61" s="48"/>
      <c r="C61" s="48"/>
      <c r="D61" s="48"/>
      <c r="E61" s="48"/>
      <c r="F61" s="48"/>
      <c r="G61" s="54"/>
    </row>
    <row r="62" spans="1:7" ht="15">
      <c r="A62" s="16" t="s">
        <v>52</v>
      </c>
      <c r="B62" s="114"/>
      <c r="C62" s="114"/>
      <c r="D62" s="114"/>
      <c r="E62" s="114"/>
      <c r="F62" s="114"/>
      <c r="G62" s="54"/>
    </row>
    <row r="63" spans="1:7" ht="15">
      <c r="A63" s="16" t="s">
        <v>98</v>
      </c>
      <c r="B63" s="103"/>
      <c r="C63" s="102">
        <f>(B61*B62)*1.035</f>
        <v>0</v>
      </c>
      <c r="D63" s="102">
        <f>(C63+(C61*C62))*1.035</f>
        <v>0</v>
      </c>
      <c r="E63" s="102">
        <f>(D63+(D61*D62))*1.035</f>
        <v>0</v>
      </c>
      <c r="F63" s="102">
        <f>(E63+(E61*E62))*1.035</f>
        <v>0</v>
      </c>
      <c r="G63" s="54"/>
    </row>
    <row r="64" spans="1:7" s="37" customFormat="1" ht="15">
      <c r="A64" s="36" t="s">
        <v>54</v>
      </c>
      <c r="B64" s="107">
        <f>B61*B62</f>
        <v>0</v>
      </c>
      <c r="C64" s="107">
        <f>(C61*C62)+C63</f>
        <v>0</v>
      </c>
      <c r="D64" s="107">
        <f>(D61*D62)+D63</f>
        <v>0</v>
      </c>
      <c r="E64" s="107">
        <f>(E61*E62)+E63</f>
        <v>0</v>
      </c>
      <c r="F64" s="107">
        <f>(F61*F62)+F63</f>
        <v>0</v>
      </c>
      <c r="G64" s="56"/>
    </row>
    <row r="65" spans="1:7" s="37" customFormat="1" ht="15">
      <c r="A65" s="38" t="s">
        <v>55</v>
      </c>
      <c r="B65" s="107">
        <f>B64*'Cost Drivers'!$B$15</f>
        <v>0</v>
      </c>
      <c r="C65" s="107">
        <f>C64*'Cost Drivers'!$B$15</f>
        <v>0</v>
      </c>
      <c r="D65" s="107">
        <f>D64*'Cost Drivers'!$B$15</f>
        <v>0</v>
      </c>
      <c r="E65" s="107">
        <f>E64*'Cost Drivers'!$B$15</f>
        <v>0</v>
      </c>
      <c r="F65" s="107">
        <f>F64*'Cost Drivers'!$B$15</f>
        <v>0</v>
      </c>
      <c r="G65" s="56"/>
    </row>
    <row r="66" spans="1:7" ht="15">
      <c r="A66" s="26" t="s">
        <v>53</v>
      </c>
      <c r="B66" s="108">
        <f>B64+B65</f>
        <v>0</v>
      </c>
      <c r="C66" s="108">
        <f aca="true" t="shared" si="6" ref="C66:F66">C64+C65</f>
        <v>0</v>
      </c>
      <c r="D66" s="108">
        <f t="shared" si="6"/>
        <v>0</v>
      </c>
      <c r="E66" s="108">
        <f t="shared" si="6"/>
        <v>0</v>
      </c>
      <c r="F66" s="108">
        <f t="shared" si="6"/>
        <v>0</v>
      </c>
      <c r="G66" s="54"/>
    </row>
    <row r="67" spans="1:7" ht="15">
      <c r="A67" s="40" t="s">
        <v>61</v>
      </c>
      <c r="B67" s="13"/>
      <c r="C67" s="13"/>
      <c r="D67" s="13"/>
      <c r="E67" s="13"/>
      <c r="F67" s="13"/>
      <c r="G67" s="54"/>
    </row>
    <row r="68" spans="1:7" ht="15">
      <c r="A68" s="35" t="s">
        <v>100</v>
      </c>
      <c r="B68" s="34" t="s">
        <v>36</v>
      </c>
      <c r="C68" s="34" t="s">
        <v>36</v>
      </c>
      <c r="D68" s="34" t="s">
        <v>36</v>
      </c>
      <c r="E68" s="34" t="s">
        <v>36</v>
      </c>
      <c r="F68" s="34" t="s">
        <v>36</v>
      </c>
      <c r="G68" s="85"/>
    </row>
    <row r="69" spans="1:7" ht="15">
      <c r="A69" s="25" t="s">
        <v>23</v>
      </c>
      <c r="B69" s="48"/>
      <c r="C69" s="48"/>
      <c r="D69" s="48"/>
      <c r="E69" s="48"/>
      <c r="F69" s="48"/>
      <c r="G69" s="54"/>
    </row>
    <row r="70" spans="1:7" ht="15">
      <c r="A70" s="16" t="s">
        <v>58</v>
      </c>
      <c r="B70" s="49"/>
      <c r="C70" s="49"/>
      <c r="D70" s="49"/>
      <c r="E70" s="49"/>
      <c r="F70" s="49"/>
      <c r="G70" s="54"/>
    </row>
    <row r="71" spans="1:7" ht="15">
      <c r="A71" s="16" t="s">
        <v>99</v>
      </c>
      <c r="B71" s="103"/>
      <c r="C71" s="102">
        <f>(B69*B70)*1.029</f>
        <v>0</v>
      </c>
      <c r="D71" s="102">
        <f>(C71+(C69*C70))*1.029</f>
        <v>0</v>
      </c>
      <c r="E71" s="102">
        <f>(D71+(D69*D70))*1.029</f>
        <v>0</v>
      </c>
      <c r="F71" s="102">
        <f>(E71+(E69*E70))*1.029</f>
        <v>0</v>
      </c>
      <c r="G71" s="54"/>
    </row>
    <row r="72" spans="1:7" s="39" customFormat="1" ht="15">
      <c r="A72" s="38" t="s">
        <v>54</v>
      </c>
      <c r="B72" s="107">
        <f>B69*B70</f>
        <v>0</v>
      </c>
      <c r="C72" s="107">
        <f>(C69*C70)+C71</f>
        <v>0</v>
      </c>
      <c r="D72" s="107">
        <f>(D69*D70)+D71</f>
        <v>0</v>
      </c>
      <c r="E72" s="107">
        <f>(E69*E70)+E71</f>
        <v>0</v>
      </c>
      <c r="F72" s="107">
        <f>(F69*F70)+F71</f>
        <v>0</v>
      </c>
      <c r="G72" s="57"/>
    </row>
    <row r="73" spans="1:7" s="37" customFormat="1" ht="15">
      <c r="A73" s="38" t="s">
        <v>56</v>
      </c>
      <c r="B73" s="107">
        <f>IF(B$68="OSSTF",(B72*'Cost Drivers'!$B$17),(B72*'Cost Drivers'!$B$16))</f>
        <v>0</v>
      </c>
      <c r="C73" s="107">
        <f>IF(C$68="OSSTF",(C72*'Cost Drivers'!$B$17),(C72*'Cost Drivers'!$B$16))</f>
        <v>0</v>
      </c>
      <c r="D73" s="107">
        <f>IF(D$68="OSSTF",(D72*'Cost Drivers'!$B$17),(D72*'Cost Drivers'!$B$16))</f>
        <v>0</v>
      </c>
      <c r="E73" s="107">
        <f>IF(E$68="OSSTF",(E72*'Cost Drivers'!$B$17),(E72*'Cost Drivers'!$B$16))</f>
        <v>0</v>
      </c>
      <c r="F73" s="107">
        <f>IF(F$68="OSSTF",(F72*'Cost Drivers'!$B$17),(F72*'Cost Drivers'!$B$16))</f>
        <v>0</v>
      </c>
      <c r="G73" s="56"/>
    </row>
    <row r="74" spans="1:7" s="3" customFormat="1" ht="15">
      <c r="A74" s="17" t="s">
        <v>107</v>
      </c>
      <c r="B74" s="108">
        <f>B72+B73</f>
        <v>0</v>
      </c>
      <c r="C74" s="108">
        <f aca="true" t="shared" si="7" ref="C74:F74">C72+C73</f>
        <v>0</v>
      </c>
      <c r="D74" s="108">
        <f t="shared" si="7"/>
        <v>0</v>
      </c>
      <c r="E74" s="108">
        <f t="shared" si="7"/>
        <v>0</v>
      </c>
      <c r="F74" s="108">
        <f t="shared" si="7"/>
        <v>0</v>
      </c>
      <c r="G74" s="55"/>
    </row>
    <row r="75" spans="1:7" s="3" customFormat="1" ht="15">
      <c r="A75" s="35" t="s">
        <v>106</v>
      </c>
      <c r="B75" s="34"/>
      <c r="C75" s="34"/>
      <c r="D75" s="34"/>
      <c r="E75" s="34"/>
      <c r="F75" s="34"/>
      <c r="G75" s="55"/>
    </row>
    <row r="76" spans="1:7" s="3" customFormat="1" ht="15">
      <c r="A76" s="25" t="s">
        <v>23</v>
      </c>
      <c r="B76" s="48"/>
      <c r="C76" s="48"/>
      <c r="D76" s="48"/>
      <c r="E76" s="48"/>
      <c r="F76" s="48"/>
      <c r="G76" s="55"/>
    </row>
    <row r="77" spans="1:7" s="3" customFormat="1" ht="15">
      <c r="A77" s="16" t="s">
        <v>58</v>
      </c>
      <c r="B77" s="49"/>
      <c r="C77" s="49"/>
      <c r="D77" s="49"/>
      <c r="E77" s="49"/>
      <c r="F77" s="49"/>
      <c r="G77" s="55"/>
    </row>
    <row r="78" spans="1:7" s="3" customFormat="1" ht="15">
      <c r="A78" s="16" t="s">
        <v>99</v>
      </c>
      <c r="B78" s="103"/>
      <c r="C78" s="102">
        <f>(B76*B77)*1.01</f>
        <v>0</v>
      </c>
      <c r="D78" s="102">
        <f>(C78+(C76*C77))*1.01</f>
        <v>0</v>
      </c>
      <c r="E78" s="102">
        <f>(D78+(D76*D77))*1.01</f>
        <v>0</v>
      </c>
      <c r="F78" s="102">
        <f>(E78+(E76*E77))*1.01</f>
        <v>0</v>
      </c>
      <c r="G78" s="55"/>
    </row>
    <row r="79" spans="1:7" s="3" customFormat="1" ht="15">
      <c r="A79" s="38" t="s">
        <v>54</v>
      </c>
      <c r="B79" s="107">
        <f>B76*B77</f>
        <v>0</v>
      </c>
      <c r="C79" s="107">
        <f>(C76*C77)+C78</f>
        <v>0</v>
      </c>
      <c r="D79" s="107">
        <f>(D76*D77)+D78</f>
        <v>0</v>
      </c>
      <c r="E79" s="107">
        <f>(E76*E77)+E78</f>
        <v>0</v>
      </c>
      <c r="F79" s="107">
        <f>(F76*F77)+F78</f>
        <v>0</v>
      </c>
      <c r="G79" s="55"/>
    </row>
    <row r="80" spans="1:7" s="3" customFormat="1" ht="15">
      <c r="A80" s="38" t="s">
        <v>56</v>
      </c>
      <c r="B80" s="107">
        <f>B79*'Cost Drivers'!$B$16</f>
        <v>0</v>
      </c>
      <c r="C80" s="107">
        <f>C79*'Cost Drivers'!$B$16</f>
        <v>0</v>
      </c>
      <c r="D80" s="107">
        <f>D79*'Cost Drivers'!$B$16</f>
        <v>0</v>
      </c>
      <c r="E80" s="107">
        <f>E79*'Cost Drivers'!$B$16</f>
        <v>0</v>
      </c>
      <c r="F80" s="107">
        <f>F79*'Cost Drivers'!$B$16</f>
        <v>0</v>
      </c>
      <c r="G80" s="55"/>
    </row>
    <row r="81" spans="1:7" s="3" customFormat="1" ht="15">
      <c r="A81" s="17" t="s">
        <v>108</v>
      </c>
      <c r="B81" s="108">
        <f>B79+B80</f>
        <v>0</v>
      </c>
      <c r="C81" s="108">
        <f aca="true" t="shared" si="8" ref="C81:F81">C79+C80</f>
        <v>0</v>
      </c>
      <c r="D81" s="108">
        <f t="shared" si="8"/>
        <v>0</v>
      </c>
      <c r="E81" s="108">
        <f t="shared" si="8"/>
        <v>0</v>
      </c>
      <c r="F81" s="108">
        <f t="shared" si="8"/>
        <v>0</v>
      </c>
      <c r="G81" s="55"/>
    </row>
    <row r="82" spans="1:7" s="3" customFormat="1" ht="15">
      <c r="A82" s="40" t="s">
        <v>59</v>
      </c>
      <c r="B82" s="27"/>
      <c r="C82" s="27"/>
      <c r="D82" s="27"/>
      <c r="E82" s="27"/>
      <c r="F82" s="27"/>
      <c r="G82" s="55"/>
    </row>
    <row r="83" spans="1:7" s="3" customFormat="1" ht="15">
      <c r="A83" s="16" t="s">
        <v>63</v>
      </c>
      <c r="B83" s="50"/>
      <c r="C83" s="50"/>
      <c r="D83" s="50"/>
      <c r="E83" s="50"/>
      <c r="F83" s="50"/>
      <c r="G83" s="55"/>
    </row>
    <row r="84" spans="1:7" s="37" customFormat="1" ht="15">
      <c r="A84" s="36" t="s">
        <v>64</v>
      </c>
      <c r="B84" s="107">
        <f>B83*'Cost Drivers'!B$23</f>
        <v>0</v>
      </c>
      <c r="C84" s="107">
        <f>C83*'Cost Drivers'!C$23</f>
        <v>0</v>
      </c>
      <c r="D84" s="107">
        <f>D83*'Cost Drivers'!D$23</f>
        <v>0</v>
      </c>
      <c r="E84" s="107">
        <f>E83*'Cost Drivers'!E$23</f>
        <v>0</v>
      </c>
      <c r="F84" s="107">
        <f>F83*'Cost Drivers'!F$23</f>
        <v>0</v>
      </c>
      <c r="G84" s="56"/>
    </row>
    <row r="85" spans="1:7" s="37" customFormat="1" ht="15">
      <c r="A85" s="16" t="s">
        <v>65</v>
      </c>
      <c r="B85" s="50"/>
      <c r="C85" s="50"/>
      <c r="D85" s="50"/>
      <c r="E85" s="50"/>
      <c r="F85" s="50"/>
      <c r="G85" s="56"/>
    </row>
    <row r="86" spans="1:7" s="37" customFormat="1" ht="15">
      <c r="A86" s="36" t="s">
        <v>66</v>
      </c>
      <c r="B86" s="107">
        <f>B85*'Cost Drivers'!B$24</f>
        <v>0</v>
      </c>
      <c r="C86" s="107">
        <f>C85*'Cost Drivers'!C$24</f>
        <v>0</v>
      </c>
      <c r="D86" s="107">
        <f>D85*'Cost Drivers'!D$24</f>
        <v>0</v>
      </c>
      <c r="E86" s="107">
        <f>E85*'Cost Drivers'!E$24</f>
        <v>0</v>
      </c>
      <c r="F86" s="107">
        <f>F85*'Cost Drivers'!F$24</f>
        <v>0</v>
      </c>
      <c r="G86" s="56"/>
    </row>
    <row r="87" spans="1:7" s="37" customFormat="1" ht="15">
      <c r="A87" s="16" t="s">
        <v>67</v>
      </c>
      <c r="B87" s="50"/>
      <c r="C87" s="50"/>
      <c r="D87" s="50"/>
      <c r="E87" s="50"/>
      <c r="F87" s="50"/>
      <c r="G87" s="56"/>
    </row>
    <row r="88" spans="1:7" s="37" customFormat="1" ht="15">
      <c r="A88" s="36" t="s">
        <v>68</v>
      </c>
      <c r="B88" s="107">
        <f>B87*'Cost Drivers'!B$25</f>
        <v>0</v>
      </c>
      <c r="C88" s="107">
        <f>C87*'Cost Drivers'!C$25</f>
        <v>0</v>
      </c>
      <c r="D88" s="107">
        <f>D87*'Cost Drivers'!D$25</f>
        <v>0</v>
      </c>
      <c r="E88" s="107">
        <f>E87*'Cost Drivers'!E$25</f>
        <v>0</v>
      </c>
      <c r="F88" s="107">
        <f>F87*'Cost Drivers'!F$25</f>
        <v>0</v>
      </c>
      <c r="G88" s="56"/>
    </row>
    <row r="89" spans="1:7" s="37" customFormat="1" ht="15">
      <c r="A89" s="16" t="s">
        <v>69</v>
      </c>
      <c r="B89" s="50"/>
      <c r="C89" s="50"/>
      <c r="D89" s="50"/>
      <c r="E89" s="50"/>
      <c r="F89" s="50"/>
      <c r="G89" s="56"/>
    </row>
    <row r="90" spans="1:7" s="37" customFormat="1" ht="15">
      <c r="A90" s="36" t="s">
        <v>70</v>
      </c>
      <c r="B90" s="107">
        <f>B89*'Cost Drivers'!B$26</f>
        <v>0</v>
      </c>
      <c r="C90" s="107">
        <f>C89*'Cost Drivers'!C$26</f>
        <v>0</v>
      </c>
      <c r="D90" s="107">
        <f>D89*'Cost Drivers'!D$26</f>
        <v>0</v>
      </c>
      <c r="E90" s="107">
        <f>E89*'Cost Drivers'!E$26</f>
        <v>0</v>
      </c>
      <c r="F90" s="107">
        <f>F89*'Cost Drivers'!F$26</f>
        <v>0</v>
      </c>
      <c r="G90" s="56"/>
    </row>
    <row r="91" spans="1:7" s="37" customFormat="1" ht="15">
      <c r="A91" s="16" t="s">
        <v>71</v>
      </c>
      <c r="B91" s="50"/>
      <c r="C91" s="50"/>
      <c r="D91" s="50"/>
      <c r="E91" s="50"/>
      <c r="F91" s="50"/>
      <c r="G91" s="56"/>
    </row>
    <row r="92" spans="1:7" s="37" customFormat="1" ht="15">
      <c r="A92" s="36" t="s">
        <v>72</v>
      </c>
      <c r="B92" s="107">
        <f>B91*'Cost Drivers'!B27</f>
        <v>0</v>
      </c>
      <c r="C92" s="107">
        <f>C91*'Cost Drivers'!C27</f>
        <v>0</v>
      </c>
      <c r="D92" s="107">
        <f>D91*'Cost Drivers'!D27</f>
        <v>0</v>
      </c>
      <c r="E92" s="107">
        <f>E91*'Cost Drivers'!E27</f>
        <v>0</v>
      </c>
      <c r="F92" s="107">
        <f>F91*'Cost Drivers'!F27</f>
        <v>0</v>
      </c>
      <c r="G92" s="56"/>
    </row>
    <row r="93" spans="1:7" s="42" customFormat="1" ht="15">
      <c r="A93" s="38" t="s">
        <v>73</v>
      </c>
      <c r="B93" s="107">
        <f>B84+B86+B88+B90+B92</f>
        <v>0</v>
      </c>
      <c r="C93" s="107">
        <f aca="true" t="shared" si="9" ref="C93:F93">C84+C86+C88+C90+C92</f>
        <v>0</v>
      </c>
      <c r="D93" s="107">
        <f t="shared" si="9"/>
        <v>0</v>
      </c>
      <c r="E93" s="107">
        <f t="shared" si="9"/>
        <v>0</v>
      </c>
      <c r="F93" s="107">
        <f t="shared" si="9"/>
        <v>0</v>
      </c>
      <c r="G93" s="58"/>
    </row>
    <row r="94" spans="1:7" s="42" customFormat="1" ht="15">
      <c r="A94" s="38" t="s">
        <v>55</v>
      </c>
      <c r="B94" s="107">
        <f>(B86*'Cost Drivers'!$B$19)+(('Proposed Budget - Masters'!B88+'Proposed Budget - Masters'!B90+'Proposed Budget - Masters'!B92)*'Cost Drivers'!$B$18)</f>
        <v>0</v>
      </c>
      <c r="C94" s="107">
        <f>(C86*'Cost Drivers'!$B$19)+(('Proposed Budget - Masters'!C88+'Proposed Budget - Masters'!C90+'Proposed Budget - Masters'!C92)*'Cost Drivers'!$B$18)</f>
        <v>0</v>
      </c>
      <c r="D94" s="107">
        <f>(D86*'Cost Drivers'!$B$19)+(('Proposed Budget - Masters'!D88+'Proposed Budget - Masters'!D90+'Proposed Budget - Masters'!D92)*'Cost Drivers'!$B$18)</f>
        <v>0</v>
      </c>
      <c r="E94" s="107">
        <f>(E86*'Cost Drivers'!$B$19)+(('Proposed Budget - Masters'!E88+'Proposed Budget - Masters'!E90+'Proposed Budget - Masters'!E92)*'Cost Drivers'!$B$18)</f>
        <v>0</v>
      </c>
      <c r="F94" s="107">
        <f>(F86*'Cost Drivers'!$B$19)+(('Proposed Budget - Masters'!F88+'Proposed Budget - Masters'!F90+'Proposed Budget - Masters'!F92)*'Cost Drivers'!$B$18)</f>
        <v>0</v>
      </c>
      <c r="G94" s="58"/>
    </row>
    <row r="95" spans="1:7" s="3" customFormat="1" ht="15">
      <c r="A95" s="43" t="s">
        <v>74</v>
      </c>
      <c r="B95" s="108">
        <f>B93+B94</f>
        <v>0</v>
      </c>
      <c r="C95" s="108">
        <f aca="true" t="shared" si="10" ref="C95:F95">C93+C94</f>
        <v>0</v>
      </c>
      <c r="D95" s="108">
        <f t="shared" si="10"/>
        <v>0</v>
      </c>
      <c r="E95" s="108">
        <f t="shared" si="10"/>
        <v>0</v>
      </c>
      <c r="F95" s="108">
        <f t="shared" si="10"/>
        <v>0</v>
      </c>
      <c r="G95" s="55"/>
    </row>
    <row r="96" spans="1:7" ht="15">
      <c r="A96" s="25"/>
      <c r="B96" s="103"/>
      <c r="C96" s="103"/>
      <c r="D96" s="103"/>
      <c r="E96" s="103"/>
      <c r="F96" s="103"/>
      <c r="G96" s="54"/>
    </row>
    <row r="97" spans="1:7" ht="15.75" thickBot="1">
      <c r="A97" s="23" t="s">
        <v>88</v>
      </c>
      <c r="B97" s="106">
        <f>B66+B74+B81+B95</f>
        <v>0</v>
      </c>
      <c r="C97" s="106">
        <f>C66+C74+C81+C95</f>
        <v>0</v>
      </c>
      <c r="D97" s="106">
        <f>D66+D74+D81+D95</f>
        <v>0</v>
      </c>
      <c r="E97" s="106">
        <f>E66+E74+E81+E95</f>
        <v>0</v>
      </c>
      <c r="F97" s="106">
        <f>F66+F74+F81+F95</f>
        <v>0</v>
      </c>
      <c r="G97" s="54"/>
    </row>
    <row r="98" spans="1:7" ht="6" customHeight="1" thickBot="1">
      <c r="A98" s="28"/>
      <c r="B98" s="29"/>
      <c r="C98" s="29"/>
      <c r="D98" s="29"/>
      <c r="E98" s="29"/>
      <c r="F98" s="29"/>
      <c r="G98" s="54"/>
    </row>
    <row r="99" spans="1:7" ht="13.5" customHeight="1">
      <c r="A99" s="61" t="s">
        <v>77</v>
      </c>
      <c r="B99" s="62"/>
      <c r="C99" s="62"/>
      <c r="D99" s="62"/>
      <c r="E99" s="62"/>
      <c r="F99" s="62"/>
      <c r="G99" s="54"/>
    </row>
    <row r="100" spans="1:7" ht="13.5" customHeight="1">
      <c r="A100" s="64" t="s">
        <v>82</v>
      </c>
      <c r="B100" s="60"/>
      <c r="C100" s="60"/>
      <c r="D100" s="60"/>
      <c r="E100" s="60"/>
      <c r="F100" s="60"/>
      <c r="G100" s="54"/>
    </row>
    <row r="101" spans="1:7" ht="13.5" customHeight="1">
      <c r="A101" s="25" t="s">
        <v>24</v>
      </c>
      <c r="B101" s="114"/>
      <c r="C101" s="114"/>
      <c r="D101" s="114"/>
      <c r="E101" s="114"/>
      <c r="F101" s="114"/>
      <c r="G101" s="54"/>
    </row>
    <row r="102" spans="1:7" ht="15">
      <c r="A102" s="25" t="s">
        <v>81</v>
      </c>
      <c r="B102" s="115"/>
      <c r="C102" s="115"/>
      <c r="D102" s="115"/>
      <c r="E102" s="115"/>
      <c r="F102" s="115"/>
      <c r="G102" s="54"/>
    </row>
    <row r="103" spans="1:7" ht="15">
      <c r="A103" s="25" t="s">
        <v>25</v>
      </c>
      <c r="B103" s="114"/>
      <c r="C103" s="114"/>
      <c r="D103" s="114"/>
      <c r="E103" s="114"/>
      <c r="F103" s="114"/>
      <c r="G103" s="54"/>
    </row>
    <row r="104" spans="1:7" ht="15">
      <c r="A104" s="25" t="s">
        <v>80</v>
      </c>
      <c r="B104" s="114"/>
      <c r="C104" s="114"/>
      <c r="D104" s="114"/>
      <c r="E104" s="114"/>
      <c r="F104" s="114"/>
      <c r="G104" s="54"/>
    </row>
    <row r="105" spans="1:7" ht="15">
      <c r="A105" s="63" t="s">
        <v>79</v>
      </c>
      <c r="B105" s="114"/>
      <c r="C105" s="114"/>
      <c r="D105" s="114"/>
      <c r="E105" s="114"/>
      <c r="F105" s="114"/>
      <c r="G105" s="54"/>
    </row>
    <row r="106" spans="1:7" ht="15">
      <c r="A106" s="65" t="s">
        <v>97</v>
      </c>
      <c r="B106" s="103">
        <f>IF(B61&gt;0,B61*'Cost Drivers'!B34,0)</f>
        <v>0</v>
      </c>
      <c r="C106" s="103">
        <f>IF((B61+C61)&gt;0,(B61+C61)*'Cost Drivers'!C34,0)</f>
        <v>0</v>
      </c>
      <c r="D106" s="103">
        <f>IF((B61+C61+D61)&gt;0,(B61+C61+D61)*'Cost Drivers'!D34,0)</f>
        <v>0</v>
      </c>
      <c r="E106" s="103">
        <f>IF((B61+C61+D61+E61)&gt;0,(B61+C61+D61+E61)*'Cost Drivers'!E34,0)</f>
        <v>0</v>
      </c>
      <c r="F106" s="103">
        <f>IF((B61+C61+D61+E61+F61)&gt;0,(B61+C61+D61+E61+F61)*'Cost Drivers'!F34,0)</f>
        <v>0</v>
      </c>
      <c r="G106" s="54"/>
    </row>
    <row r="107" spans="1:7" ht="15">
      <c r="A107" s="65" t="s">
        <v>84</v>
      </c>
      <c r="B107" s="114"/>
      <c r="C107" s="114"/>
      <c r="D107" s="114"/>
      <c r="E107" s="114"/>
      <c r="F107" s="114"/>
      <c r="G107" s="54"/>
    </row>
    <row r="108" spans="1:7" ht="15">
      <c r="A108" s="64" t="s">
        <v>83</v>
      </c>
      <c r="B108" s="116">
        <f>SUM(B101:B107)</f>
        <v>0</v>
      </c>
      <c r="C108" s="116">
        <f>SUM(C101:C107)</f>
        <v>0</v>
      </c>
      <c r="D108" s="116">
        <f>SUM(D101:D107)</f>
        <v>0</v>
      </c>
      <c r="E108" s="116">
        <f>SUM(E101:E107)</f>
        <v>0</v>
      </c>
      <c r="F108" s="116">
        <f>SUM(F101:F107)</f>
        <v>0</v>
      </c>
      <c r="G108" s="54"/>
    </row>
    <row r="109" spans="1:7" ht="15">
      <c r="A109" s="64" t="s">
        <v>103</v>
      </c>
      <c r="B109" s="108"/>
      <c r="C109" s="108"/>
      <c r="D109" s="108"/>
      <c r="E109" s="108"/>
      <c r="F109" s="108"/>
      <c r="G109" s="54"/>
    </row>
    <row r="110" spans="1:8" ht="15">
      <c r="A110" s="65" t="s">
        <v>101</v>
      </c>
      <c r="B110" s="116"/>
      <c r="C110" s="116"/>
      <c r="D110" s="116"/>
      <c r="E110" s="116"/>
      <c r="F110" s="116"/>
      <c r="G110" s="54"/>
      <c r="H110" s="11" t="s">
        <v>105</v>
      </c>
    </row>
    <row r="111" spans="1:8" ht="15">
      <c r="A111" s="25" t="s">
        <v>102</v>
      </c>
      <c r="B111" s="114"/>
      <c r="C111" s="114"/>
      <c r="D111" s="114"/>
      <c r="E111" s="114"/>
      <c r="F111" s="114"/>
      <c r="G111" s="54"/>
      <c r="H111" s="11" t="s">
        <v>105</v>
      </c>
    </row>
    <row r="112" spans="1:7" ht="15">
      <c r="A112" s="63" t="s">
        <v>124</v>
      </c>
      <c r="B112" s="103">
        <f>IF($B$7="Professional program",0,(B16*B32*'Cost Drivers'!B37))</f>
        <v>0</v>
      </c>
      <c r="C112" s="103">
        <f>IF($B$7="Professional program",0,(($C$16*$C$32)+($C$17*$C$33))*'Cost Drivers'!C37)</f>
        <v>0</v>
      </c>
      <c r="D112" s="103">
        <f>IF($B$7="Professional program",0,(($D$16*$D$32)+($D$17*$D$33)+($D$18*$D$34))*'Cost Drivers'!D37)</f>
        <v>0</v>
      </c>
      <c r="E112" s="103">
        <f>IF($B$7="Professional program",0,(($E$16*$E$32)+($E$17*$E$33)+($E$18*$E$34)+($E$19*$E$35))*'Cost Drivers'!E37)</f>
        <v>0</v>
      </c>
      <c r="F112" s="103">
        <f>IF($B$7="Professional program",0,(($F$16*$F$32)+($F$17*$F$33)+($F$18*$F$34)+($F$19*$F$35)+($F$20*$F$36))*'Cost Drivers'!F37)</f>
        <v>0</v>
      </c>
      <c r="G112" s="54"/>
    </row>
    <row r="113" spans="1:7" ht="15">
      <c r="A113" s="63" t="s">
        <v>125</v>
      </c>
      <c r="B113" s="103">
        <f>IF($B$7="Professional program",0,(B24*B32*'Cost Drivers'!B38))</f>
        <v>0</v>
      </c>
      <c r="C113" s="103">
        <f>IF($B$7="Professional program",0,(($C$24*$C$32)+($C$25*$C$33))*'Cost Drivers'!C38)</f>
        <v>0</v>
      </c>
      <c r="D113" s="103">
        <f>IF($B$7="Professional program",0,(($D$24*$D$32)+($D$25*$D$33)+($D$26*$D$34))*'Cost Drivers'!D38)</f>
        <v>0</v>
      </c>
      <c r="E113" s="103">
        <f>IF($B$7="Professional program",0,(($E$24*$E$32)+($E$25*$E$33)+($E$26*$E$34)+($E$27*$E$35))*'Cost Drivers'!E38)</f>
        <v>0</v>
      </c>
      <c r="F113" s="103">
        <f>IF($B$7="Professional program",0,(($F$24*$F$32)+($F$25*$F$33)+($F$26*$F$34)+($F$27*$F$35)+($F$28*$F$36))*'Cost Drivers'!F38)</f>
        <v>0</v>
      </c>
      <c r="G113" s="54"/>
    </row>
    <row r="114" spans="1:8" ht="15">
      <c r="A114" s="63" t="s">
        <v>123</v>
      </c>
      <c r="B114" s="114"/>
      <c r="C114" s="114"/>
      <c r="D114" s="114"/>
      <c r="E114" s="114"/>
      <c r="F114" s="114"/>
      <c r="G114" s="54"/>
      <c r="H114" s="11" t="s">
        <v>105</v>
      </c>
    </row>
    <row r="115" spans="1:7" ht="15">
      <c r="A115" s="119"/>
      <c r="B115" s="114"/>
      <c r="C115" s="114"/>
      <c r="D115" s="114"/>
      <c r="E115" s="114"/>
      <c r="F115" s="114"/>
      <c r="G115" s="54"/>
    </row>
    <row r="116" spans="1:7" ht="15">
      <c r="A116" s="124" t="s">
        <v>146</v>
      </c>
      <c r="B116" s="103">
        <f>B57*0.1</f>
        <v>0</v>
      </c>
      <c r="C116" s="103">
        <f aca="true" t="shared" si="11" ref="C116:F116">C57*0.1</f>
        <v>0</v>
      </c>
      <c r="D116" s="103">
        <f t="shared" si="11"/>
        <v>0</v>
      </c>
      <c r="E116" s="103">
        <f t="shared" si="11"/>
        <v>0</v>
      </c>
      <c r="F116" s="103">
        <f t="shared" si="11"/>
        <v>0</v>
      </c>
      <c r="G116" s="54"/>
    </row>
    <row r="117" spans="1:7" ht="15">
      <c r="A117" s="125" t="s">
        <v>147</v>
      </c>
      <c r="B117" s="123">
        <f>B57*0.14</f>
        <v>0</v>
      </c>
      <c r="C117" s="123">
        <f aca="true" t="shared" si="12" ref="C117:F117">C57*0.14</f>
        <v>0</v>
      </c>
      <c r="D117" s="123">
        <f t="shared" si="12"/>
        <v>0</v>
      </c>
      <c r="E117" s="123">
        <f t="shared" si="12"/>
        <v>0</v>
      </c>
      <c r="F117" s="123">
        <f t="shared" si="12"/>
        <v>0</v>
      </c>
      <c r="G117" s="54"/>
    </row>
    <row r="118" spans="1:7" ht="15.75" thickBot="1">
      <c r="A118" s="30" t="s">
        <v>87</v>
      </c>
      <c r="B118" s="106">
        <f>B108+B110+B111+B112+B115+B114+B111+B117+B113+B116</f>
        <v>0</v>
      </c>
      <c r="C118" s="106">
        <f>C108+C110+C111+C112+C115+C114+C111+C117+C113+C116</f>
        <v>0</v>
      </c>
      <c r="D118" s="106">
        <f>D108+D110+D111+D112+D115+D114+D111+D117+D113+D116</f>
        <v>0</v>
      </c>
      <c r="E118" s="106">
        <f>E108+E110+E111+E112+E115+E114+E111+E117+E113+E116</f>
        <v>0</v>
      </c>
      <c r="F118" s="106">
        <f>F108+F110+F111+F112+F115+F114+F111+F117+F113+F116</f>
        <v>0</v>
      </c>
      <c r="G118" s="54"/>
    </row>
    <row r="119" spans="1:7" ht="6.75" customHeight="1" thickBot="1">
      <c r="A119" s="18"/>
      <c r="B119" s="111"/>
      <c r="C119" s="111"/>
      <c r="D119" s="111"/>
      <c r="E119" s="111"/>
      <c r="F119" s="111"/>
      <c r="G119" s="54"/>
    </row>
    <row r="120" spans="1:7" ht="15.75" thickBot="1">
      <c r="A120" s="31" t="s">
        <v>78</v>
      </c>
      <c r="B120" s="112">
        <f>B57-B97-B118</f>
        <v>0</v>
      </c>
      <c r="C120" s="112">
        <f>C57-C97-C118</f>
        <v>0</v>
      </c>
      <c r="D120" s="112">
        <f>D57-D97-D118</f>
        <v>0</v>
      </c>
      <c r="E120" s="112">
        <f>E57-E97-E118</f>
        <v>0</v>
      </c>
      <c r="F120" s="112">
        <f>F57-F97-F118</f>
        <v>0</v>
      </c>
      <c r="G120" s="54"/>
    </row>
    <row r="121" spans="1:7" ht="6.75" customHeight="1" thickBot="1">
      <c r="A121" s="32"/>
      <c r="B121" s="33"/>
      <c r="C121" s="33"/>
      <c r="D121" s="33"/>
      <c r="E121" s="33"/>
      <c r="F121" s="33"/>
      <c r="G121" s="33"/>
    </row>
    <row r="122" spans="1:7" ht="6.75" customHeight="1">
      <c r="A122" s="86"/>
      <c r="B122" s="87"/>
      <c r="C122" s="87"/>
      <c r="D122" s="87"/>
      <c r="E122" s="87"/>
      <c r="F122" s="87"/>
      <c r="G122" s="87"/>
    </row>
    <row r="123" ht="15">
      <c r="A123" s="3"/>
    </row>
    <row r="124" spans="1:4" ht="15">
      <c r="A124" s="3" t="s">
        <v>148</v>
      </c>
      <c r="B124" s="126"/>
      <c r="C124" s="3" t="s">
        <v>149</v>
      </c>
      <c r="D124"/>
    </row>
    <row r="125" spans="1:7" ht="15">
      <c r="A125" s="68" t="s">
        <v>104</v>
      </c>
      <c r="B125" s="69"/>
      <c r="C125" s="69"/>
      <c r="D125" s="69"/>
      <c r="E125" s="69"/>
      <c r="F125" s="69"/>
      <c r="G125" s="70"/>
    </row>
    <row r="126" spans="1:7" ht="15">
      <c r="A126" s="71" t="s">
        <v>89</v>
      </c>
      <c r="B126" s="82"/>
      <c r="C126" s="82"/>
      <c r="D126" s="82"/>
      <c r="E126" s="82"/>
      <c r="F126" s="82"/>
      <c r="G126" s="73"/>
    </row>
    <row r="127" spans="1:7" ht="15">
      <c r="A127" s="71" t="s">
        <v>90</v>
      </c>
      <c r="B127" s="82"/>
      <c r="C127" s="82"/>
      <c r="D127" s="82"/>
      <c r="E127" s="82"/>
      <c r="F127" s="82"/>
      <c r="G127" s="73"/>
    </row>
    <row r="128" spans="1:7" ht="15">
      <c r="A128" s="71" t="s">
        <v>86</v>
      </c>
      <c r="B128" s="82"/>
      <c r="C128" s="82"/>
      <c r="D128" s="82"/>
      <c r="E128" s="82"/>
      <c r="F128" s="82"/>
      <c r="G128" s="73"/>
    </row>
    <row r="129" spans="1:7" ht="15">
      <c r="A129" s="74"/>
      <c r="B129" s="75"/>
      <c r="C129" s="75"/>
      <c r="D129" s="75"/>
      <c r="E129" s="75"/>
      <c r="F129" s="75"/>
      <c r="G129" s="76"/>
    </row>
    <row r="131" ht="15">
      <c r="A131" s="81" t="s">
        <v>93</v>
      </c>
    </row>
    <row r="132" spans="1:5" ht="15">
      <c r="A132" s="81" t="s">
        <v>94</v>
      </c>
      <c r="B132" s="83"/>
      <c r="C132" s="83"/>
      <c r="D132" s="84" t="s">
        <v>96</v>
      </c>
      <c r="E132" s="83"/>
    </row>
    <row r="133" spans="1:5" ht="15">
      <c r="A133" s="81" t="s">
        <v>113</v>
      </c>
      <c r="B133" s="83"/>
      <c r="C133" s="83"/>
      <c r="D133" s="84" t="s">
        <v>96</v>
      </c>
      <c r="E133" s="83"/>
    </row>
    <row r="134" spans="1:5" ht="15">
      <c r="A134" s="81" t="s">
        <v>95</v>
      </c>
      <c r="B134" s="83"/>
      <c r="C134" s="83"/>
      <c r="D134" s="84" t="s">
        <v>96</v>
      </c>
      <c r="E134" s="83"/>
    </row>
  </sheetData>
  <mergeCells count="1">
    <mergeCell ref="A1:F1"/>
  </mergeCells>
  <dataValidations count="2">
    <dataValidation type="list" allowBlank="1" showInputMessage="1" showErrorMessage="1" sqref="B7">
      <formula1>'Cost Drivers'!$A$30:$A$31</formula1>
    </dataValidation>
    <dataValidation type="list" allowBlank="1" showInputMessage="1" showErrorMessage="1" sqref="B10 B124">
      <formula1>'Cost Drivers'!$A$46:$A$47</formula1>
    </dataValidation>
  </dataValidations>
  <printOptions/>
  <pageMargins left="0.7086614173228346" right="0.7086614173228346" top="0.7480314960629921" bottom="0.7480314960629921" header="0.31496062992125984" footer="0.31496062992125984"/>
  <pageSetup fitToWidth="0" fitToHeight="1" horizontalDpi="600" verticalDpi="600" orientation="portrait" scale="59" r:id="rId1"/>
  <colBreaks count="1" manualBreakCount="1">
    <brk id="7" max="1638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9801B9-4DA0-40A7-A1D7-8ED163923F9C}">
  <sheetPr>
    <tabColor theme="8"/>
    <pageSetUpPr fitToPage="1"/>
  </sheetPr>
  <dimension ref="A1:H134"/>
  <sheetViews>
    <sheetView workbookViewId="0" topLeftCell="A1">
      <pane xSplit="1" ySplit="13" topLeftCell="B14" activePane="bottomRight" state="frozen"/>
      <selection pane="topRight" activeCell="B1" sqref="B1"/>
      <selection pane="bottomLeft" activeCell="A9" sqref="A9"/>
      <selection pane="bottomRight" activeCell="A38" sqref="A38"/>
    </sheetView>
  </sheetViews>
  <sheetFormatPr defaultColWidth="9.140625" defaultRowHeight="15"/>
  <cols>
    <col min="1" max="1" width="44.57421875" style="11" customWidth="1"/>
    <col min="2" max="4" width="13.7109375" style="11" customWidth="1"/>
    <col min="5" max="6" width="13.57421875" style="11" bestFit="1" customWidth="1"/>
    <col min="7" max="7" width="51.00390625" style="11" customWidth="1"/>
    <col min="8" max="8" width="13.7109375" style="11" bestFit="1" customWidth="1"/>
    <col min="9" max="9" width="15.7109375" style="11" bestFit="1" customWidth="1"/>
    <col min="10" max="16384" width="9.140625" style="11" customWidth="1"/>
  </cols>
  <sheetData>
    <row r="1" spans="1:6" ht="15">
      <c r="A1" s="131" t="s">
        <v>153</v>
      </c>
      <c r="B1" s="131"/>
      <c r="C1" s="131"/>
      <c r="D1" s="131"/>
      <c r="E1" s="131"/>
      <c r="F1" s="131"/>
    </row>
    <row r="2" spans="1:6" ht="15">
      <c r="A2" s="72" t="s">
        <v>92</v>
      </c>
      <c r="B2" s="128"/>
      <c r="C2" s="81"/>
      <c r="D2" s="128"/>
      <c r="E2" s="128"/>
      <c r="F2" s="128"/>
    </row>
    <row r="3" spans="1:6" ht="15">
      <c r="A3" s="3" t="s">
        <v>151</v>
      </c>
      <c r="B3" s="128"/>
      <c r="C3" s="81"/>
      <c r="D3" s="128"/>
      <c r="E3" s="128"/>
      <c r="F3" s="128"/>
    </row>
    <row r="4" spans="1:6" ht="15">
      <c r="A4" s="77"/>
      <c r="B4" s="78"/>
      <c r="C4" s="78"/>
      <c r="D4" s="78"/>
      <c r="E4" s="78"/>
      <c r="F4" s="78"/>
    </row>
    <row r="5" spans="1:7" ht="15">
      <c r="A5" s="67" t="s">
        <v>91</v>
      </c>
      <c r="B5" s="45"/>
      <c r="C5" s="45"/>
      <c r="D5" s="46"/>
      <c r="E5" s="1"/>
      <c r="F5" s="79"/>
      <c r="G5" s="53" t="s">
        <v>75</v>
      </c>
    </row>
    <row r="6" spans="1:7" ht="15">
      <c r="A6" s="12" t="s">
        <v>152</v>
      </c>
      <c r="B6" s="44"/>
      <c r="C6" s="45"/>
      <c r="D6" s="46"/>
      <c r="E6" s="1"/>
      <c r="F6" s="2"/>
      <c r="G6" s="52"/>
    </row>
    <row r="7" spans="1:7" ht="15">
      <c r="A7" s="12" t="s">
        <v>48</v>
      </c>
      <c r="B7" s="44" t="s">
        <v>114</v>
      </c>
      <c r="C7" s="45"/>
      <c r="D7" s="59" t="s">
        <v>76</v>
      </c>
      <c r="E7" s="1"/>
      <c r="F7" s="2"/>
      <c r="G7" s="51"/>
    </row>
    <row r="8" spans="1:8" ht="15">
      <c r="A8" s="12" t="s">
        <v>116</v>
      </c>
      <c r="B8" s="88"/>
      <c r="C8" s="90"/>
      <c r="D8" s="59"/>
      <c r="E8" s="1"/>
      <c r="F8" s="2"/>
      <c r="G8" s="51"/>
      <c r="H8" s="11" t="s">
        <v>111</v>
      </c>
    </row>
    <row r="9" spans="1:8" ht="15">
      <c r="A9" s="12" t="s">
        <v>117</v>
      </c>
      <c r="B9" s="88"/>
      <c r="C9" s="90" t="s">
        <v>118</v>
      </c>
      <c r="D9" s="59"/>
      <c r="E9" s="1"/>
      <c r="F9" s="2"/>
      <c r="G9" s="51"/>
      <c r="H9" s="11" t="s">
        <v>111</v>
      </c>
    </row>
    <row r="10" spans="1:7" ht="15">
      <c r="A10" s="67" t="s">
        <v>138</v>
      </c>
      <c r="B10" s="88"/>
      <c r="C10" s="90"/>
      <c r="D10" s="59"/>
      <c r="E10" s="1"/>
      <c r="F10" s="2"/>
      <c r="G10" s="51"/>
    </row>
    <row r="11" spans="1:7" ht="15">
      <c r="A11" s="67" t="s">
        <v>139</v>
      </c>
      <c r="B11" s="122"/>
      <c r="C11" s="90"/>
      <c r="D11" s="59"/>
      <c r="E11" s="1"/>
      <c r="F11" s="2"/>
      <c r="G11" s="51"/>
    </row>
    <row r="12" spans="1:7" ht="15">
      <c r="A12" s="13"/>
      <c r="B12" s="13"/>
      <c r="C12" s="13"/>
      <c r="D12" s="13"/>
      <c r="E12" s="13"/>
      <c r="F12" s="13"/>
      <c r="G12" s="51"/>
    </row>
    <row r="13" spans="1:7" ht="30">
      <c r="A13" s="13"/>
      <c r="B13" s="41" t="s">
        <v>0</v>
      </c>
      <c r="C13" s="41" t="s">
        <v>1</v>
      </c>
      <c r="D13" s="41" t="s">
        <v>2</v>
      </c>
      <c r="E13" s="41" t="s">
        <v>3</v>
      </c>
      <c r="F13" s="41" t="s">
        <v>4</v>
      </c>
      <c r="G13" s="51"/>
    </row>
    <row r="14" spans="1:7" ht="15">
      <c r="A14" s="14" t="s">
        <v>5</v>
      </c>
      <c r="B14" s="47"/>
      <c r="C14" s="47"/>
      <c r="D14" s="47"/>
      <c r="E14" s="47"/>
      <c r="F14" s="47"/>
      <c r="G14" s="54"/>
    </row>
    <row r="15" spans="1:7" ht="15">
      <c r="A15" s="15" t="s">
        <v>128</v>
      </c>
      <c r="B15" s="13"/>
      <c r="C15" s="13"/>
      <c r="D15" s="13"/>
      <c r="E15" s="13"/>
      <c r="F15" s="13"/>
      <c r="G15" s="54"/>
    </row>
    <row r="16" spans="1:7" ht="15">
      <c r="A16" s="16" t="s">
        <v>6</v>
      </c>
      <c r="B16" s="47"/>
      <c r="C16" s="47"/>
      <c r="D16" s="47"/>
      <c r="E16" s="47"/>
      <c r="F16" s="47"/>
      <c r="G16" s="54"/>
    </row>
    <row r="17" spans="1:7" ht="15">
      <c r="A17" s="16" t="s">
        <v>7</v>
      </c>
      <c r="B17" s="47"/>
      <c r="C17" s="47"/>
      <c r="D17" s="47"/>
      <c r="E17" s="47"/>
      <c r="F17" s="47"/>
      <c r="G17" s="54"/>
    </row>
    <row r="18" spans="1:7" ht="15">
      <c r="A18" s="16" t="s">
        <v>8</v>
      </c>
      <c r="B18" s="47"/>
      <c r="C18" s="47"/>
      <c r="D18" s="47"/>
      <c r="E18" s="47"/>
      <c r="F18" s="47"/>
      <c r="G18" s="54"/>
    </row>
    <row r="19" spans="1:7" ht="15">
      <c r="A19" s="16" t="s">
        <v>9</v>
      </c>
      <c r="B19" s="47"/>
      <c r="C19" s="47"/>
      <c r="D19" s="47"/>
      <c r="E19" s="47"/>
      <c r="F19" s="47"/>
      <c r="G19" s="54"/>
    </row>
    <row r="20" spans="1:7" ht="15">
      <c r="A20" s="16" t="s">
        <v>10</v>
      </c>
      <c r="B20" s="47"/>
      <c r="C20" s="47"/>
      <c r="D20" s="47"/>
      <c r="E20" s="47"/>
      <c r="F20" s="47"/>
      <c r="G20" s="54"/>
    </row>
    <row r="21" spans="1:7" ht="15">
      <c r="A21" s="15" t="s">
        <v>11</v>
      </c>
      <c r="B21" s="15">
        <f>SUM(B16:B20)</f>
        <v>0</v>
      </c>
      <c r="C21" s="15">
        <f aca="true" t="shared" si="0" ref="C21:F21">SUM(,C16:C20)</f>
        <v>0</v>
      </c>
      <c r="D21" s="15">
        <f t="shared" si="0"/>
        <v>0</v>
      </c>
      <c r="E21" s="15">
        <f t="shared" si="0"/>
        <v>0</v>
      </c>
      <c r="F21" s="15">
        <f t="shared" si="0"/>
        <v>0</v>
      </c>
      <c r="G21" s="54"/>
    </row>
    <row r="22" spans="1:7" ht="15">
      <c r="A22" s="15"/>
      <c r="B22" s="15"/>
      <c r="C22" s="15"/>
      <c r="D22" s="15"/>
      <c r="E22" s="15"/>
      <c r="F22" s="15"/>
      <c r="G22" s="54"/>
    </row>
    <row r="23" spans="1:7" ht="15">
      <c r="A23" s="15" t="s">
        <v>127</v>
      </c>
      <c r="B23" s="15"/>
      <c r="C23" s="15"/>
      <c r="D23" s="15"/>
      <c r="E23" s="15"/>
      <c r="F23" s="15"/>
      <c r="G23" s="54"/>
    </row>
    <row r="24" spans="1:7" ht="15">
      <c r="A24" s="16" t="s">
        <v>6</v>
      </c>
      <c r="B24" s="47"/>
      <c r="C24" s="47"/>
      <c r="D24" s="47"/>
      <c r="E24" s="47"/>
      <c r="F24" s="47"/>
      <c r="G24" s="54"/>
    </row>
    <row r="25" spans="1:7" ht="15">
      <c r="A25" s="16" t="s">
        <v>7</v>
      </c>
      <c r="B25" s="47"/>
      <c r="C25" s="47"/>
      <c r="D25" s="47"/>
      <c r="E25" s="47"/>
      <c r="F25" s="47"/>
      <c r="G25" s="54"/>
    </row>
    <row r="26" spans="1:7" ht="15">
      <c r="A26" s="16" t="s">
        <v>8</v>
      </c>
      <c r="B26" s="47"/>
      <c r="C26" s="47"/>
      <c r="D26" s="47"/>
      <c r="E26" s="47"/>
      <c r="F26" s="47"/>
      <c r="G26" s="54"/>
    </row>
    <row r="27" spans="1:7" ht="15">
      <c r="A27" s="16" t="s">
        <v>9</v>
      </c>
      <c r="B27" s="47"/>
      <c r="C27" s="47"/>
      <c r="D27" s="47"/>
      <c r="E27" s="47"/>
      <c r="F27" s="47"/>
      <c r="G27" s="54"/>
    </row>
    <row r="28" spans="1:7" ht="15">
      <c r="A28" s="16" t="s">
        <v>10</v>
      </c>
      <c r="B28" s="47"/>
      <c r="C28" s="47"/>
      <c r="D28" s="47"/>
      <c r="E28" s="47"/>
      <c r="F28" s="47"/>
      <c r="G28" s="54"/>
    </row>
    <row r="29" spans="1:7" ht="15">
      <c r="A29" s="15" t="s">
        <v>11</v>
      </c>
      <c r="B29" s="15">
        <f>SUM(B24:B28)</f>
        <v>0</v>
      </c>
      <c r="C29" s="15">
        <f aca="true" t="shared" si="1" ref="C29:F29">SUM(,C24:C28)</f>
        <v>0</v>
      </c>
      <c r="D29" s="15">
        <f t="shared" si="1"/>
        <v>0</v>
      </c>
      <c r="E29" s="15">
        <f t="shared" si="1"/>
        <v>0</v>
      </c>
      <c r="F29" s="15">
        <f t="shared" si="1"/>
        <v>0</v>
      </c>
      <c r="G29" s="54"/>
    </row>
    <row r="30" spans="1:7" ht="15">
      <c r="A30" s="15"/>
      <c r="B30" s="13"/>
      <c r="C30" s="13"/>
      <c r="D30" s="13"/>
      <c r="E30" s="13"/>
      <c r="F30" s="13"/>
      <c r="G30" s="54"/>
    </row>
    <row r="31" spans="1:7" ht="15">
      <c r="A31" s="15" t="s">
        <v>112</v>
      </c>
      <c r="B31" s="34"/>
      <c r="C31" s="34"/>
      <c r="D31" s="34"/>
      <c r="E31" s="34"/>
      <c r="F31" s="34"/>
      <c r="G31" s="54"/>
    </row>
    <row r="32" spans="1:7" ht="15">
      <c r="A32" s="16" t="s">
        <v>6</v>
      </c>
      <c r="B32" s="47"/>
      <c r="C32" s="47"/>
      <c r="D32" s="47"/>
      <c r="E32" s="47"/>
      <c r="F32" s="47"/>
      <c r="G32" s="54"/>
    </row>
    <row r="33" spans="1:7" ht="15">
      <c r="A33" s="16" t="s">
        <v>7</v>
      </c>
      <c r="B33" s="47"/>
      <c r="C33" s="47"/>
      <c r="D33" s="47"/>
      <c r="E33" s="47"/>
      <c r="F33" s="47"/>
      <c r="G33" s="54"/>
    </row>
    <row r="34" spans="1:7" ht="15">
      <c r="A34" s="16" t="s">
        <v>8</v>
      </c>
      <c r="B34" s="47"/>
      <c r="C34" s="47"/>
      <c r="D34" s="47"/>
      <c r="E34" s="47"/>
      <c r="F34" s="47"/>
      <c r="G34" s="54"/>
    </row>
    <row r="35" spans="1:7" ht="15">
      <c r="A35" s="16" t="s">
        <v>9</v>
      </c>
      <c r="B35" s="47"/>
      <c r="C35" s="47"/>
      <c r="D35" s="47"/>
      <c r="E35" s="47"/>
      <c r="F35" s="47"/>
      <c r="G35" s="54"/>
    </row>
    <row r="36" spans="1:7" ht="15">
      <c r="A36" s="16" t="s">
        <v>10</v>
      </c>
      <c r="B36" s="47"/>
      <c r="C36" s="47"/>
      <c r="D36" s="47"/>
      <c r="E36" s="47"/>
      <c r="F36" s="47"/>
      <c r="G36" s="54"/>
    </row>
    <row r="37" spans="1:7" ht="15.75" thickBot="1">
      <c r="A37" s="13"/>
      <c r="B37" s="13"/>
      <c r="C37" s="13"/>
      <c r="D37" s="13"/>
      <c r="E37" s="13"/>
      <c r="F37" s="13"/>
      <c r="G37" s="54"/>
    </row>
    <row r="38" spans="1:7" ht="6.75" customHeight="1" thickBot="1">
      <c r="A38" s="18"/>
      <c r="B38" s="19"/>
      <c r="C38" s="19"/>
      <c r="D38" s="19"/>
      <c r="E38" s="19"/>
      <c r="F38" s="19"/>
      <c r="G38" s="54"/>
    </row>
    <row r="39" spans="1:7" ht="15">
      <c r="A39" s="20" t="s">
        <v>13</v>
      </c>
      <c r="B39" s="21"/>
      <c r="C39" s="21"/>
      <c r="D39" s="21"/>
      <c r="E39" s="21"/>
      <c r="F39" s="21"/>
      <c r="G39" s="54"/>
    </row>
    <row r="40" spans="1:7" ht="15">
      <c r="A40" s="15" t="s">
        <v>12</v>
      </c>
      <c r="B40" s="13"/>
      <c r="C40" s="13"/>
      <c r="D40" s="13"/>
      <c r="E40" s="13"/>
      <c r="F40" s="13"/>
      <c r="G40" s="54"/>
    </row>
    <row r="41" spans="1:7" ht="15">
      <c r="A41" s="16" t="s">
        <v>14</v>
      </c>
      <c r="B41" s="102">
        <f>(B32*B21*$B$8)</f>
        <v>0</v>
      </c>
      <c r="C41" s="102">
        <f>((B8*C16*C32)+(B8*C17*C33))</f>
        <v>0</v>
      </c>
      <c r="D41" s="102">
        <f>((B8*D16*D32)+(B8*D17*D33)+(B8*D18*D34))</f>
        <v>0</v>
      </c>
      <c r="E41" s="102">
        <f>((E16*B8*E32)+(B8*E17*E33)+(B8*E18*E34))</f>
        <v>0</v>
      </c>
      <c r="F41" s="102">
        <f>((B8*F16*F32)+(B8*F17*F33)+(B8*F18*F34))</f>
        <v>0</v>
      </c>
      <c r="G41" s="54"/>
    </row>
    <row r="42" spans="1:7" ht="15">
      <c r="A42" s="16" t="s">
        <v>15</v>
      </c>
      <c r="B42" s="103">
        <f>B21*'Cost Drivers'!$B$4*B32</f>
        <v>0</v>
      </c>
      <c r="C42" s="103">
        <f>(C16*'Cost Drivers'!$B$4*C32)+(C17*'Cost Drivers'!$B$4*C33)</f>
        <v>0</v>
      </c>
      <c r="D42" s="103">
        <f>(D16*'Cost Drivers'!$B$4*D32)+(D17*'Cost Drivers'!$B$4*D33)+(D18*'Cost Drivers'!$B$4*D34)</f>
        <v>0</v>
      </c>
      <c r="E42" s="103">
        <f>(E16*'Cost Drivers'!$B$4*E32)+(E17*'Cost Drivers'!$B$4*E33)+(E18*'Cost Drivers'!$B$4*E34)+(E19*'Cost Drivers'!$B$4*E35)</f>
        <v>0</v>
      </c>
      <c r="F42" s="103">
        <f>(F16*'Cost Drivers'!$B$4*F32)+(F17*'Cost Drivers'!$B$4*F33)+(F18*'Cost Drivers'!$B$4*F34)+(F19*'Cost Drivers'!$B$4*F35)+(F20*'Cost Drivers'!$B$4*F36)</f>
        <v>0</v>
      </c>
      <c r="G42" s="54"/>
    </row>
    <row r="43" spans="1:7" ht="15">
      <c r="A43" s="17" t="s">
        <v>49</v>
      </c>
      <c r="B43" s="104">
        <f>SUM(B41:B42)</f>
        <v>0</v>
      </c>
      <c r="C43" s="104">
        <f aca="true" t="shared" si="2" ref="C43:F43">SUM(C41:C42)</f>
        <v>0</v>
      </c>
      <c r="D43" s="104">
        <f t="shared" si="2"/>
        <v>0</v>
      </c>
      <c r="E43" s="104">
        <f t="shared" si="2"/>
        <v>0</v>
      </c>
      <c r="F43" s="104">
        <f t="shared" si="2"/>
        <v>0</v>
      </c>
      <c r="G43" s="54"/>
    </row>
    <row r="44" spans="1:7" ht="15">
      <c r="A44" s="13"/>
      <c r="B44" s="102"/>
      <c r="C44" s="102"/>
      <c r="D44" s="102"/>
      <c r="E44" s="102"/>
      <c r="F44" s="102"/>
      <c r="G44" s="54"/>
    </row>
    <row r="45" spans="1:7" ht="15">
      <c r="A45" s="15" t="s">
        <v>16</v>
      </c>
      <c r="B45" s="102"/>
      <c r="C45" s="102"/>
      <c r="D45" s="102"/>
      <c r="E45" s="102"/>
      <c r="F45" s="102"/>
      <c r="G45" s="54"/>
    </row>
    <row r="46" spans="1:7" ht="15">
      <c r="A46" s="16" t="s">
        <v>14</v>
      </c>
      <c r="B46" s="102">
        <f>IF($B$7="Research based",(B24*B32*$B$9),IF($B$7="Professional program",(B24*B32*$B$9)))</f>
        <v>0</v>
      </c>
      <c r="C46" s="102">
        <f>IF($B$7="Research based",(C24*C32*$B$9),IF($B$7="Professional program",(C24*C32*($B$9*1.05))))+IF($B$7="Research based",(C25*C33*$B$9),IF($B$7="Professional program",(C25*C33*($B$9*1.05))))</f>
        <v>0</v>
      </c>
      <c r="D46" s="102">
        <f>IF($B$7="Research based",(D24*D32*$B$9),IF($B$7="Professional program",(D24*D32*$B$9)))+IF($B$7="Research based",(D25*D33*$B$9),IF($B$7="Professional program",(D25*D33*($B$9*1.05))))++IF($B$7="Research based",(D26*D34*$B$9),IF($B$7="Professional program",(D26*D34*($B$9*1.05))))</f>
        <v>0</v>
      </c>
      <c r="E46" s="102">
        <f>IF($B$7="Research based",(E24*E32*$B$9),IF($B$7="Professional program",(E24*E32*$B$9)))+IF($B$7="Research based",(E25*E33*$B$9),IF($B$7="Professional program",(E25*E33*($B$9*1.05))))+IF($B$7="Research based",(E26*E34*$B$9),IF($B$7="Professional program",(E26*E34*($B$9*1.05))))+IF($B$7="Research based",(E27*E35*$B$9),IF($B$7="Professional program",(E27*E35*($B$9*1.05))))</f>
        <v>0</v>
      </c>
      <c r="F46" s="102">
        <f>IF($B$7="Research based",(F24*F32*$B$9),IF($B$7="Professional program",(F24*F32*$B$9)))+IF($B$7="Research based",(F25*F33*$B$9),IF($B$7="Professional program",(F25*F33*($B$9*1.05))))+IF($B$7="Research based",(F26*F34*$B$9),IF($B$7="Professional program",(F26*F34*($B$9*1.05))))+IF($B$7="Research based",(F27*F35*$B$9),IF($B$7="Professional program",(F27*F35*($B$9*1.05))))+IF($B$7="Research based",(F28*F36*$B$9),IF($B$7="Professional program",(F28*F36*($B$9*1.05))))</f>
        <v>0</v>
      </c>
      <c r="G46" s="54"/>
    </row>
    <row r="47" spans="1:7" ht="15">
      <c r="A47" s="16" t="s">
        <v>15</v>
      </c>
      <c r="B47" s="103">
        <f>(B24*'Cost Drivers'!$B$5*B32)</f>
        <v>0</v>
      </c>
      <c r="C47" s="103">
        <f>(C24*'Cost Drivers'!$B$5*C32)+(C25*'Cost Drivers'!$B$5*C33)</f>
        <v>0</v>
      </c>
      <c r="D47" s="103">
        <f>(D24*'Cost Drivers'!$B$5*D32)+(D25*'Cost Drivers'!$B$5*D33)+(D26*'Cost Drivers'!$B$5*D34)</f>
        <v>0</v>
      </c>
      <c r="E47" s="103">
        <f>(E24*'Cost Drivers'!$B$5*E32)+(E25*'Cost Drivers'!$B$5*E33)+(E26*'Cost Drivers'!$B$5*E34)+(E27*'Cost Drivers'!$B$5*E35)</f>
        <v>0</v>
      </c>
      <c r="F47" s="103">
        <f>(F24*'Cost Drivers'!$B$5*F32)+(F25*'Cost Drivers'!$B$5*F33)+(F26*'Cost Drivers'!$B$5*F34)+(F27*'Cost Drivers'!$B$5*F35)+(F28*'Cost Drivers'!$B$5*F36)</f>
        <v>0</v>
      </c>
      <c r="G47" s="54"/>
    </row>
    <row r="48" spans="1:7" s="3" customFormat="1" ht="15">
      <c r="A48" s="17" t="s">
        <v>51</v>
      </c>
      <c r="B48" s="104">
        <f>SUM(B46:B47)</f>
        <v>0</v>
      </c>
      <c r="C48" s="104">
        <f aca="true" t="shared" si="3" ref="C48:F48">SUM(C46:C47)</f>
        <v>0</v>
      </c>
      <c r="D48" s="104">
        <f t="shared" si="3"/>
        <v>0</v>
      </c>
      <c r="E48" s="104">
        <f t="shared" si="3"/>
        <v>0</v>
      </c>
      <c r="F48" s="104">
        <f t="shared" si="3"/>
        <v>0</v>
      </c>
      <c r="G48" s="55"/>
    </row>
    <row r="49" spans="1:7" s="3" customFormat="1" ht="15">
      <c r="A49" s="17"/>
      <c r="B49" s="104"/>
      <c r="C49" s="104"/>
      <c r="D49" s="104"/>
      <c r="E49" s="104"/>
      <c r="F49" s="104"/>
      <c r="G49" s="55"/>
    </row>
    <row r="50" spans="1:7" s="3" customFormat="1" ht="15">
      <c r="A50" s="40" t="s">
        <v>140</v>
      </c>
      <c r="B50" s="120">
        <f>$B$11*B21*'Cost Drivers'!$B$12</f>
        <v>0</v>
      </c>
      <c r="C50" s="120">
        <f>$B$11*C21*'Cost Drivers'!$B$12</f>
        <v>0</v>
      </c>
      <c r="D50" s="120">
        <f>$B$11*D21*'Cost Drivers'!$B$12</f>
        <v>0</v>
      </c>
      <c r="E50" s="120">
        <f>$B$11*E21*'Cost Drivers'!$B$12</f>
        <v>0</v>
      </c>
      <c r="F50" s="120">
        <f>$B$11*F21*'Cost Drivers'!$B$12</f>
        <v>0</v>
      </c>
      <c r="G50" s="55"/>
    </row>
    <row r="51" spans="1:7" ht="15">
      <c r="A51" s="13"/>
      <c r="B51" s="102"/>
      <c r="C51" s="102"/>
      <c r="D51" s="102"/>
      <c r="E51" s="102"/>
      <c r="F51" s="102"/>
      <c r="G51" s="54"/>
    </row>
    <row r="52" spans="1:7" ht="15">
      <c r="A52" s="15" t="s">
        <v>17</v>
      </c>
      <c r="B52" s="102"/>
      <c r="C52" s="102"/>
      <c r="D52" s="102"/>
      <c r="E52" s="102"/>
      <c r="F52" s="102"/>
      <c r="G52" s="54"/>
    </row>
    <row r="53" spans="1:7" ht="15">
      <c r="A53" s="16" t="s">
        <v>18</v>
      </c>
      <c r="B53" s="102">
        <f aca="true" t="shared" si="4" ref="B53:F54">B41+B46</f>
        <v>0</v>
      </c>
      <c r="C53" s="102">
        <f t="shared" si="4"/>
        <v>0</v>
      </c>
      <c r="D53" s="102">
        <f t="shared" si="4"/>
        <v>0</v>
      </c>
      <c r="E53" s="102">
        <f t="shared" si="4"/>
        <v>0</v>
      </c>
      <c r="F53" s="102">
        <f t="shared" si="4"/>
        <v>0</v>
      </c>
      <c r="G53" s="54"/>
    </row>
    <row r="54" spans="1:7" ht="15">
      <c r="A54" s="16" t="s">
        <v>19</v>
      </c>
      <c r="B54" s="102">
        <f t="shared" si="4"/>
        <v>0</v>
      </c>
      <c r="C54" s="102">
        <f t="shared" si="4"/>
        <v>0</v>
      </c>
      <c r="D54" s="102">
        <f t="shared" si="4"/>
        <v>0</v>
      </c>
      <c r="E54" s="102">
        <f t="shared" si="4"/>
        <v>0</v>
      </c>
      <c r="F54" s="102">
        <f t="shared" si="4"/>
        <v>0</v>
      </c>
      <c r="G54" s="54"/>
    </row>
    <row r="55" spans="1:7" ht="15">
      <c r="A55" s="22" t="s">
        <v>140</v>
      </c>
      <c r="B55" s="127">
        <f>B50</f>
        <v>0</v>
      </c>
      <c r="C55" s="127">
        <f aca="true" t="shared" si="5" ref="C55:F55">C50</f>
        <v>0</v>
      </c>
      <c r="D55" s="127">
        <f t="shared" si="5"/>
        <v>0</v>
      </c>
      <c r="E55" s="127">
        <f t="shared" si="5"/>
        <v>0</v>
      </c>
      <c r="F55" s="127">
        <f t="shared" si="5"/>
        <v>0</v>
      </c>
      <c r="G55" s="54"/>
    </row>
    <row r="56" spans="1:7" ht="15">
      <c r="A56" s="22" t="s">
        <v>20</v>
      </c>
      <c r="B56" s="113"/>
      <c r="C56" s="113"/>
      <c r="D56" s="113"/>
      <c r="E56" s="113"/>
      <c r="F56" s="113"/>
      <c r="G56" s="54"/>
    </row>
    <row r="57" spans="1:7" ht="15.75" thickBot="1">
      <c r="A57" s="23" t="s">
        <v>21</v>
      </c>
      <c r="B57" s="106">
        <f>SUM(B53:B56)</f>
        <v>0</v>
      </c>
      <c r="C57" s="106">
        <f>SUM(C53:C56)</f>
        <v>0</v>
      </c>
      <c r="D57" s="106">
        <f>SUM(D53:D56)</f>
        <v>0</v>
      </c>
      <c r="E57" s="106">
        <f>SUM(E53:E56)</f>
        <v>0</v>
      </c>
      <c r="F57" s="106">
        <f>SUM(F53:F56)</f>
        <v>0</v>
      </c>
      <c r="G57" s="54"/>
    </row>
    <row r="58" spans="1:7" ht="6.75" customHeight="1" thickBot="1">
      <c r="A58" s="24"/>
      <c r="B58" s="18"/>
      <c r="C58" s="18"/>
      <c r="D58" s="18"/>
      <c r="E58" s="18"/>
      <c r="F58" s="18"/>
      <c r="G58" s="54"/>
    </row>
    <row r="59" spans="1:7" ht="15">
      <c r="A59" s="15" t="s">
        <v>57</v>
      </c>
      <c r="B59" s="13"/>
      <c r="C59" s="13"/>
      <c r="D59" s="13"/>
      <c r="E59" s="13"/>
      <c r="F59" s="13"/>
      <c r="G59" s="54"/>
    </row>
    <row r="60" spans="1:7" ht="15">
      <c r="A60" s="15" t="s">
        <v>60</v>
      </c>
      <c r="B60" s="13"/>
      <c r="C60" s="13"/>
      <c r="D60" s="13"/>
      <c r="E60" s="13"/>
      <c r="F60" s="13"/>
      <c r="G60" s="54"/>
    </row>
    <row r="61" spans="1:7" ht="15">
      <c r="A61" s="25" t="s">
        <v>22</v>
      </c>
      <c r="B61" s="48"/>
      <c r="C61" s="48"/>
      <c r="D61" s="48"/>
      <c r="E61" s="48"/>
      <c r="F61" s="48"/>
      <c r="G61" s="54"/>
    </row>
    <row r="62" spans="1:7" ht="15">
      <c r="A62" s="16" t="s">
        <v>52</v>
      </c>
      <c r="B62" s="114"/>
      <c r="C62" s="114"/>
      <c r="D62" s="114"/>
      <c r="E62" s="114"/>
      <c r="F62" s="114"/>
      <c r="G62" s="54"/>
    </row>
    <row r="63" spans="1:7" ht="15">
      <c r="A63" s="16" t="s">
        <v>98</v>
      </c>
      <c r="B63" s="103"/>
      <c r="C63" s="102">
        <f>(B61*B62)*1.035</f>
        <v>0</v>
      </c>
      <c r="D63" s="102">
        <f>(C63+(C61*C62))*1.035</f>
        <v>0</v>
      </c>
      <c r="E63" s="102">
        <f>(D63+(D61*D62))*1.035</f>
        <v>0</v>
      </c>
      <c r="F63" s="102">
        <f>(E63+(E61*E62))*1.035</f>
        <v>0</v>
      </c>
      <c r="G63" s="54"/>
    </row>
    <row r="64" spans="1:7" s="37" customFormat="1" ht="15">
      <c r="A64" s="36" t="s">
        <v>54</v>
      </c>
      <c r="B64" s="107">
        <f>B61*B62</f>
        <v>0</v>
      </c>
      <c r="C64" s="107">
        <f>(C61*C62)+C63</f>
        <v>0</v>
      </c>
      <c r="D64" s="107">
        <f>(D61*D62)+D63</f>
        <v>0</v>
      </c>
      <c r="E64" s="107">
        <f>(E61*E62)+E63</f>
        <v>0</v>
      </c>
      <c r="F64" s="107">
        <f>(F61*F62)+F63</f>
        <v>0</v>
      </c>
      <c r="G64" s="56"/>
    </row>
    <row r="65" spans="1:7" s="37" customFormat="1" ht="15">
      <c r="A65" s="38" t="s">
        <v>55</v>
      </c>
      <c r="B65" s="107">
        <f>B64*'Cost Drivers'!$B$15</f>
        <v>0</v>
      </c>
      <c r="C65" s="107">
        <f>C64*'Cost Drivers'!$B$15</f>
        <v>0</v>
      </c>
      <c r="D65" s="107">
        <f>D64*'Cost Drivers'!$B$15</f>
        <v>0</v>
      </c>
      <c r="E65" s="107">
        <f>E64*'Cost Drivers'!$B$15</f>
        <v>0</v>
      </c>
      <c r="F65" s="107">
        <f>F64*'Cost Drivers'!$B$15</f>
        <v>0</v>
      </c>
      <c r="G65" s="56"/>
    </row>
    <row r="66" spans="1:7" ht="15">
      <c r="A66" s="26" t="s">
        <v>53</v>
      </c>
      <c r="B66" s="108">
        <f>B64+B65</f>
        <v>0</v>
      </c>
      <c r="C66" s="108">
        <f aca="true" t="shared" si="6" ref="C66:F66">C64+C65</f>
        <v>0</v>
      </c>
      <c r="D66" s="108">
        <f t="shared" si="6"/>
        <v>0</v>
      </c>
      <c r="E66" s="108">
        <f t="shared" si="6"/>
        <v>0</v>
      </c>
      <c r="F66" s="108">
        <f t="shared" si="6"/>
        <v>0</v>
      </c>
      <c r="G66" s="54"/>
    </row>
    <row r="67" spans="1:7" ht="15">
      <c r="A67" s="40" t="s">
        <v>61</v>
      </c>
      <c r="B67" s="13"/>
      <c r="C67" s="13"/>
      <c r="D67" s="13"/>
      <c r="E67" s="13"/>
      <c r="F67" s="13"/>
      <c r="G67" s="54"/>
    </row>
    <row r="68" spans="1:7" ht="15">
      <c r="A68" s="35" t="s">
        <v>100</v>
      </c>
      <c r="B68" s="34" t="s">
        <v>36</v>
      </c>
      <c r="C68" s="34" t="s">
        <v>36</v>
      </c>
      <c r="D68" s="34" t="s">
        <v>36</v>
      </c>
      <c r="E68" s="34" t="s">
        <v>36</v>
      </c>
      <c r="F68" s="34" t="s">
        <v>36</v>
      </c>
      <c r="G68" s="85"/>
    </row>
    <row r="69" spans="1:7" ht="15">
      <c r="A69" s="25" t="s">
        <v>23</v>
      </c>
      <c r="B69" s="48"/>
      <c r="C69" s="48"/>
      <c r="D69" s="48"/>
      <c r="E69" s="48"/>
      <c r="F69" s="48"/>
      <c r="G69" s="54"/>
    </row>
    <row r="70" spans="1:7" ht="15">
      <c r="A70" s="16" t="s">
        <v>58</v>
      </c>
      <c r="B70" s="114"/>
      <c r="C70" s="114"/>
      <c r="D70" s="114"/>
      <c r="E70" s="114"/>
      <c r="F70" s="114"/>
      <c r="G70" s="54"/>
    </row>
    <row r="71" spans="1:7" ht="15">
      <c r="A71" s="16" t="s">
        <v>99</v>
      </c>
      <c r="B71" s="103"/>
      <c r="C71" s="102">
        <f>(B69*B70)*1.029</f>
        <v>0</v>
      </c>
      <c r="D71" s="102">
        <f>(C71+(C69*C70))*1.029</f>
        <v>0</v>
      </c>
      <c r="E71" s="102">
        <f>(D71+(D69*D70))*1.029</f>
        <v>0</v>
      </c>
      <c r="F71" s="102">
        <f>(E71+(E69*E70))*1.029</f>
        <v>0</v>
      </c>
      <c r="G71" s="54"/>
    </row>
    <row r="72" spans="1:7" s="39" customFormat="1" ht="15">
      <c r="A72" s="38" t="s">
        <v>54</v>
      </c>
      <c r="B72" s="107">
        <f>B69*B70</f>
        <v>0</v>
      </c>
      <c r="C72" s="107">
        <f>(C69*C70)+C71</f>
        <v>0</v>
      </c>
      <c r="D72" s="107">
        <f>(D69*D70)+D71</f>
        <v>0</v>
      </c>
      <c r="E72" s="107">
        <f>(E69*E70)+E71</f>
        <v>0</v>
      </c>
      <c r="F72" s="107">
        <f>(F69*F70)+F71</f>
        <v>0</v>
      </c>
      <c r="G72" s="57"/>
    </row>
    <row r="73" spans="1:7" s="37" customFormat="1" ht="15">
      <c r="A73" s="38" t="s">
        <v>56</v>
      </c>
      <c r="B73" s="107">
        <f>IF(B$68="OSSTF",(B72*'Cost Drivers'!$B$17),(B72*'Cost Drivers'!$B$16))</f>
        <v>0</v>
      </c>
      <c r="C73" s="107">
        <f>IF(C$68="OSSTF",(C72*'Cost Drivers'!$B$17),(C72*'Cost Drivers'!$B$16))</f>
        <v>0</v>
      </c>
      <c r="D73" s="107">
        <f>IF(D$68="OSSTF",(D72*'Cost Drivers'!$B$17),(D72*'Cost Drivers'!$B$16))</f>
        <v>0</v>
      </c>
      <c r="E73" s="107">
        <f>IF(E$68="OSSTF",(E72*'Cost Drivers'!$B$17),(E72*'Cost Drivers'!$B$16))</f>
        <v>0</v>
      </c>
      <c r="F73" s="107">
        <f>IF(F$68="OSSTF",(F72*'Cost Drivers'!$B$17),(F72*'Cost Drivers'!$B$16))</f>
        <v>0</v>
      </c>
      <c r="G73" s="56"/>
    </row>
    <row r="74" spans="1:7" s="3" customFormat="1" ht="15">
      <c r="A74" s="17" t="s">
        <v>107</v>
      </c>
      <c r="B74" s="108">
        <f>B72+B73</f>
        <v>0</v>
      </c>
      <c r="C74" s="108">
        <f aca="true" t="shared" si="7" ref="C74:F74">C72+C73</f>
        <v>0</v>
      </c>
      <c r="D74" s="108">
        <f t="shared" si="7"/>
        <v>0</v>
      </c>
      <c r="E74" s="108">
        <f t="shared" si="7"/>
        <v>0</v>
      </c>
      <c r="F74" s="108">
        <f t="shared" si="7"/>
        <v>0</v>
      </c>
      <c r="G74" s="55"/>
    </row>
    <row r="75" spans="1:7" s="3" customFormat="1" ht="15">
      <c r="A75" s="35" t="s">
        <v>106</v>
      </c>
      <c r="B75" s="34"/>
      <c r="C75" s="34"/>
      <c r="D75" s="34"/>
      <c r="E75" s="34"/>
      <c r="F75" s="34"/>
      <c r="G75" s="55"/>
    </row>
    <row r="76" spans="1:7" s="3" customFormat="1" ht="15">
      <c r="A76" s="25" t="s">
        <v>23</v>
      </c>
      <c r="B76" s="48"/>
      <c r="C76" s="48"/>
      <c r="D76" s="48"/>
      <c r="E76" s="48"/>
      <c r="F76" s="48"/>
      <c r="G76" s="55"/>
    </row>
    <row r="77" spans="1:7" s="3" customFormat="1" ht="15">
      <c r="A77" s="16" t="s">
        <v>58</v>
      </c>
      <c r="B77" s="114"/>
      <c r="C77" s="114"/>
      <c r="D77" s="114"/>
      <c r="E77" s="114"/>
      <c r="F77" s="114"/>
      <c r="G77" s="55"/>
    </row>
    <row r="78" spans="1:7" s="3" customFormat="1" ht="15">
      <c r="A78" s="16" t="s">
        <v>99</v>
      </c>
      <c r="B78" s="103"/>
      <c r="C78" s="102">
        <f>(B76*B77)*1.01</f>
        <v>0</v>
      </c>
      <c r="D78" s="102">
        <f>(C78+(C76*C77))*1.01</f>
        <v>0</v>
      </c>
      <c r="E78" s="102">
        <f>(D78+(D76*D77))*1.01</f>
        <v>0</v>
      </c>
      <c r="F78" s="102">
        <f>(E78+(E76*E77))*1.01</f>
        <v>0</v>
      </c>
      <c r="G78" s="55"/>
    </row>
    <row r="79" spans="1:7" s="3" customFormat="1" ht="15">
      <c r="A79" s="38" t="s">
        <v>54</v>
      </c>
      <c r="B79" s="107">
        <f>B76*B77</f>
        <v>0</v>
      </c>
      <c r="C79" s="107">
        <f>(C76*C77)+C78</f>
        <v>0</v>
      </c>
      <c r="D79" s="107">
        <f>(D76*D77)+D78</f>
        <v>0</v>
      </c>
      <c r="E79" s="107">
        <f>(E76*E77)+E78</f>
        <v>0</v>
      </c>
      <c r="F79" s="107">
        <f>(F76*F77)+F78</f>
        <v>0</v>
      </c>
      <c r="G79" s="55"/>
    </row>
    <row r="80" spans="1:7" s="3" customFormat="1" ht="15">
      <c r="A80" s="38" t="s">
        <v>56</v>
      </c>
      <c r="B80" s="107">
        <f>B79*'Cost Drivers'!$B$16</f>
        <v>0</v>
      </c>
      <c r="C80" s="107">
        <f>C79*'Cost Drivers'!$B$16</f>
        <v>0</v>
      </c>
      <c r="D80" s="107">
        <f>D79*'Cost Drivers'!$B$16</f>
        <v>0</v>
      </c>
      <c r="E80" s="107">
        <f>E79*'Cost Drivers'!$B$16</f>
        <v>0</v>
      </c>
      <c r="F80" s="107">
        <f>F79*'Cost Drivers'!$B$16</f>
        <v>0</v>
      </c>
      <c r="G80" s="55"/>
    </row>
    <row r="81" spans="1:7" s="3" customFormat="1" ht="15">
      <c r="A81" s="17" t="s">
        <v>108</v>
      </c>
      <c r="B81" s="108">
        <f>B79+B80</f>
        <v>0</v>
      </c>
      <c r="C81" s="108">
        <f aca="true" t="shared" si="8" ref="C81:F81">C79+C80</f>
        <v>0</v>
      </c>
      <c r="D81" s="108">
        <f t="shared" si="8"/>
        <v>0</v>
      </c>
      <c r="E81" s="108">
        <f t="shared" si="8"/>
        <v>0</v>
      </c>
      <c r="F81" s="108">
        <f t="shared" si="8"/>
        <v>0</v>
      </c>
      <c r="G81" s="55"/>
    </row>
    <row r="82" spans="1:7" s="3" customFormat="1" ht="15">
      <c r="A82" s="40" t="s">
        <v>59</v>
      </c>
      <c r="B82" s="27"/>
      <c r="C82" s="27"/>
      <c r="D82" s="27"/>
      <c r="E82" s="27"/>
      <c r="F82" s="27"/>
      <c r="G82" s="55"/>
    </row>
    <row r="83" spans="1:7" s="3" customFormat="1" ht="15">
      <c r="A83" s="16" t="s">
        <v>63</v>
      </c>
      <c r="B83" s="50"/>
      <c r="C83" s="50"/>
      <c r="D83" s="50"/>
      <c r="E83" s="50"/>
      <c r="F83" s="50"/>
      <c r="G83" s="55"/>
    </row>
    <row r="84" spans="1:7" s="37" customFormat="1" ht="15">
      <c r="A84" s="36" t="s">
        <v>64</v>
      </c>
      <c r="B84" s="107">
        <f>B83*'Cost Drivers'!B$23</f>
        <v>0</v>
      </c>
      <c r="C84" s="107">
        <f>C83*'Cost Drivers'!C$23</f>
        <v>0</v>
      </c>
      <c r="D84" s="107">
        <f>D83*'Cost Drivers'!D$23</f>
        <v>0</v>
      </c>
      <c r="E84" s="107">
        <f>E83*'Cost Drivers'!E$23</f>
        <v>0</v>
      </c>
      <c r="F84" s="107">
        <f>F83*'Cost Drivers'!F$23</f>
        <v>0</v>
      </c>
      <c r="G84" s="56"/>
    </row>
    <row r="85" spans="1:7" s="37" customFormat="1" ht="15">
      <c r="A85" s="16" t="s">
        <v>65</v>
      </c>
      <c r="B85" s="50"/>
      <c r="C85" s="50"/>
      <c r="D85" s="50"/>
      <c r="E85" s="50"/>
      <c r="F85" s="50"/>
      <c r="G85" s="56"/>
    </row>
    <row r="86" spans="1:7" s="37" customFormat="1" ht="15">
      <c r="A86" s="36" t="s">
        <v>66</v>
      </c>
      <c r="B86" s="107">
        <f>B85*'Cost Drivers'!B$24</f>
        <v>0</v>
      </c>
      <c r="C86" s="107">
        <f>C85*'Cost Drivers'!C$24</f>
        <v>0</v>
      </c>
      <c r="D86" s="107">
        <f>D85*'Cost Drivers'!D$24</f>
        <v>0</v>
      </c>
      <c r="E86" s="107">
        <f>E85*'Cost Drivers'!E$24</f>
        <v>0</v>
      </c>
      <c r="F86" s="107">
        <f>F85*'Cost Drivers'!F$24</f>
        <v>0</v>
      </c>
      <c r="G86" s="56"/>
    </row>
    <row r="87" spans="1:7" s="37" customFormat="1" ht="15">
      <c r="A87" s="16" t="s">
        <v>67</v>
      </c>
      <c r="B87" s="50"/>
      <c r="C87" s="50"/>
      <c r="D87" s="50"/>
      <c r="E87" s="50"/>
      <c r="F87" s="50"/>
      <c r="G87" s="56"/>
    </row>
    <row r="88" spans="1:7" s="37" customFormat="1" ht="15">
      <c r="A88" s="36" t="s">
        <v>68</v>
      </c>
      <c r="B88" s="107">
        <f>B87*'Cost Drivers'!B$25</f>
        <v>0</v>
      </c>
      <c r="C88" s="107">
        <f>C87*'Cost Drivers'!C$25</f>
        <v>0</v>
      </c>
      <c r="D88" s="107">
        <f>D87*'Cost Drivers'!D$25</f>
        <v>0</v>
      </c>
      <c r="E88" s="107">
        <f>E87*'Cost Drivers'!E$25</f>
        <v>0</v>
      </c>
      <c r="F88" s="107">
        <f>F87*'Cost Drivers'!F$25</f>
        <v>0</v>
      </c>
      <c r="G88" s="56"/>
    </row>
    <row r="89" spans="1:7" s="37" customFormat="1" ht="15">
      <c r="A89" s="16" t="s">
        <v>69</v>
      </c>
      <c r="B89" s="50"/>
      <c r="C89" s="50"/>
      <c r="D89" s="50"/>
      <c r="E89" s="50"/>
      <c r="F89" s="50"/>
      <c r="G89" s="56"/>
    </row>
    <row r="90" spans="1:7" s="37" customFormat="1" ht="15">
      <c r="A90" s="36" t="s">
        <v>70</v>
      </c>
      <c r="B90" s="107">
        <f>B89*'Cost Drivers'!B$26</f>
        <v>0</v>
      </c>
      <c r="C90" s="107">
        <f>C89*'Cost Drivers'!C$26</f>
        <v>0</v>
      </c>
      <c r="D90" s="107">
        <f>D89*'Cost Drivers'!D$26</f>
        <v>0</v>
      </c>
      <c r="E90" s="107">
        <f>E89*'Cost Drivers'!E$26</f>
        <v>0</v>
      </c>
      <c r="F90" s="107">
        <f>F89*'Cost Drivers'!F$26</f>
        <v>0</v>
      </c>
      <c r="G90" s="117"/>
    </row>
    <row r="91" spans="1:7" s="37" customFormat="1" ht="15">
      <c r="A91" s="16" t="s">
        <v>71</v>
      </c>
      <c r="B91" s="50"/>
      <c r="C91" s="50"/>
      <c r="D91" s="50"/>
      <c r="E91" s="50"/>
      <c r="F91" s="50"/>
      <c r="G91" s="56"/>
    </row>
    <row r="92" spans="1:7" s="37" customFormat="1" ht="15">
      <c r="A92" s="36" t="s">
        <v>72</v>
      </c>
      <c r="B92" s="107">
        <f>B91*'Cost Drivers'!B27</f>
        <v>0</v>
      </c>
      <c r="C92" s="107">
        <f>C91*'Cost Drivers'!C27</f>
        <v>0</v>
      </c>
      <c r="D92" s="107">
        <f>D91*'Cost Drivers'!D27</f>
        <v>0</v>
      </c>
      <c r="E92" s="107">
        <f>E91*'Cost Drivers'!E27</f>
        <v>0</v>
      </c>
      <c r="F92" s="107">
        <f>F91*'Cost Drivers'!F27</f>
        <v>0</v>
      </c>
      <c r="G92" s="56"/>
    </row>
    <row r="93" spans="1:7" s="42" customFormat="1" ht="15">
      <c r="A93" s="38" t="s">
        <v>73</v>
      </c>
      <c r="B93" s="107">
        <f>B84+B86+B88+B90+B92</f>
        <v>0</v>
      </c>
      <c r="C93" s="107">
        <f aca="true" t="shared" si="9" ref="C93:F93">C84+C86+C88+C90+C92</f>
        <v>0</v>
      </c>
      <c r="D93" s="107">
        <f t="shared" si="9"/>
        <v>0</v>
      </c>
      <c r="E93" s="107">
        <f t="shared" si="9"/>
        <v>0</v>
      </c>
      <c r="F93" s="107">
        <f t="shared" si="9"/>
        <v>0</v>
      </c>
      <c r="G93" s="58"/>
    </row>
    <row r="94" spans="1:7" s="42" customFormat="1" ht="15">
      <c r="A94" s="38" t="s">
        <v>55</v>
      </c>
      <c r="B94" s="107">
        <f>(B86*'Cost Drivers'!$B$19)+(('Proposed Budget - PhD'!B88+'Proposed Budget - PhD'!B90+'Proposed Budget - PhD'!B92)*'Cost Drivers'!$B$18)</f>
        <v>0</v>
      </c>
      <c r="C94" s="107">
        <f>(C86*'Cost Drivers'!$B$19)+(('Proposed Budget - PhD'!C88+'Proposed Budget - PhD'!C90+'Proposed Budget - PhD'!C92)*'Cost Drivers'!$B$18)</f>
        <v>0</v>
      </c>
      <c r="D94" s="107">
        <f>(D86*'Cost Drivers'!$B$19)+(('Proposed Budget - PhD'!D88+'Proposed Budget - PhD'!D90+'Proposed Budget - PhD'!D92)*'Cost Drivers'!$B$18)</f>
        <v>0</v>
      </c>
      <c r="E94" s="107">
        <f>(E86*'Cost Drivers'!$B$19)+(('Proposed Budget - PhD'!E88+'Proposed Budget - PhD'!E90+'Proposed Budget - PhD'!E92)*'Cost Drivers'!$B$18)</f>
        <v>0</v>
      </c>
      <c r="F94" s="107">
        <f>(F86*'Cost Drivers'!$B$19)+(('Proposed Budget - PhD'!F88+'Proposed Budget - PhD'!F90+'Proposed Budget - PhD'!F92)*'Cost Drivers'!$B$18)</f>
        <v>0</v>
      </c>
      <c r="G94" s="58"/>
    </row>
    <row r="95" spans="1:7" s="3" customFormat="1" ht="15">
      <c r="A95" s="43" t="s">
        <v>74</v>
      </c>
      <c r="B95" s="108">
        <f>B93+B94</f>
        <v>0</v>
      </c>
      <c r="C95" s="108">
        <f aca="true" t="shared" si="10" ref="C95:F95">C93+C94</f>
        <v>0</v>
      </c>
      <c r="D95" s="108">
        <f t="shared" si="10"/>
        <v>0</v>
      </c>
      <c r="E95" s="108">
        <f t="shared" si="10"/>
        <v>0</v>
      </c>
      <c r="F95" s="108">
        <f t="shared" si="10"/>
        <v>0</v>
      </c>
      <c r="G95" s="55"/>
    </row>
    <row r="96" spans="1:7" ht="15">
      <c r="A96" s="25"/>
      <c r="B96" s="103"/>
      <c r="C96" s="103"/>
      <c r="D96" s="103"/>
      <c r="E96" s="103"/>
      <c r="F96" s="103"/>
      <c r="G96" s="54"/>
    </row>
    <row r="97" spans="1:7" ht="15.75" thickBot="1">
      <c r="A97" s="23" t="s">
        <v>88</v>
      </c>
      <c r="B97" s="106">
        <f>B66+B74+B81+B95</f>
        <v>0</v>
      </c>
      <c r="C97" s="106">
        <f>C66+C74+C81+C95</f>
        <v>0</v>
      </c>
      <c r="D97" s="106">
        <f>D66+D74+D81+D95</f>
        <v>0</v>
      </c>
      <c r="E97" s="106">
        <f>E66+E74+E81+E95</f>
        <v>0</v>
      </c>
      <c r="F97" s="106">
        <f>F66+F74+F81+F95</f>
        <v>0</v>
      </c>
      <c r="G97" s="54"/>
    </row>
    <row r="98" spans="1:7" ht="6" customHeight="1" thickBot="1">
      <c r="A98" s="28"/>
      <c r="B98" s="29"/>
      <c r="C98" s="29"/>
      <c r="D98" s="29"/>
      <c r="E98" s="29"/>
      <c r="F98" s="29"/>
      <c r="G98" s="54"/>
    </row>
    <row r="99" spans="1:7" ht="13.5" customHeight="1">
      <c r="A99" s="61" t="s">
        <v>77</v>
      </c>
      <c r="B99" s="62"/>
      <c r="C99" s="62"/>
      <c r="D99" s="62"/>
      <c r="E99" s="62"/>
      <c r="F99" s="62"/>
      <c r="G99" s="54"/>
    </row>
    <row r="100" spans="1:7" ht="13.5" customHeight="1">
      <c r="A100" s="64" t="s">
        <v>82</v>
      </c>
      <c r="B100" s="60"/>
      <c r="C100" s="60"/>
      <c r="D100" s="60"/>
      <c r="E100" s="60"/>
      <c r="F100" s="60"/>
      <c r="G100" s="54"/>
    </row>
    <row r="101" spans="1:7" ht="13.5" customHeight="1">
      <c r="A101" s="25" t="s">
        <v>24</v>
      </c>
      <c r="B101" s="114"/>
      <c r="C101" s="114"/>
      <c r="D101" s="114"/>
      <c r="E101" s="114"/>
      <c r="F101" s="114"/>
      <c r="G101" s="54"/>
    </row>
    <row r="102" spans="1:7" ht="15">
      <c r="A102" s="25" t="s">
        <v>81</v>
      </c>
      <c r="B102" s="115"/>
      <c r="C102" s="115"/>
      <c r="D102" s="115"/>
      <c r="E102" s="115"/>
      <c r="F102" s="115"/>
      <c r="G102" s="54"/>
    </row>
    <row r="103" spans="1:7" ht="15">
      <c r="A103" s="25" t="s">
        <v>25</v>
      </c>
      <c r="B103" s="114"/>
      <c r="C103" s="114"/>
      <c r="D103" s="114"/>
      <c r="E103" s="114"/>
      <c r="F103" s="114"/>
      <c r="G103" s="54"/>
    </row>
    <row r="104" spans="1:7" ht="15">
      <c r="A104" s="25" t="s">
        <v>80</v>
      </c>
      <c r="B104" s="114"/>
      <c r="C104" s="114"/>
      <c r="D104" s="114"/>
      <c r="E104" s="114"/>
      <c r="F104" s="114"/>
      <c r="G104" s="54"/>
    </row>
    <row r="105" spans="1:7" ht="15">
      <c r="A105" s="63" t="s">
        <v>79</v>
      </c>
      <c r="B105" s="114"/>
      <c r="C105" s="114"/>
      <c r="D105" s="114"/>
      <c r="E105" s="114"/>
      <c r="F105" s="114"/>
      <c r="G105" s="54"/>
    </row>
    <row r="106" spans="1:7" ht="15">
      <c r="A106" s="65" t="s">
        <v>97</v>
      </c>
      <c r="B106" s="103">
        <f>IF(B61&gt;0,B61*'Cost Drivers'!B34,0)</f>
        <v>0</v>
      </c>
      <c r="C106" s="103">
        <f>IF((B61+C61)&gt;0,(B61+C61)*'Cost Drivers'!C34,0)</f>
        <v>0</v>
      </c>
      <c r="D106" s="103">
        <f>IF((B61+C61+D61)&gt;0,(B61+C61+D61)*'Cost Drivers'!D34,0)</f>
        <v>0</v>
      </c>
      <c r="E106" s="103">
        <f>IF((B61+C61+D61+E61)&gt;0,(B61+C61+D61+E61)*'Cost Drivers'!E34,0)</f>
        <v>0</v>
      </c>
      <c r="F106" s="103">
        <f>IF((B61+C61+D61+E61+F61)&gt;0,(B61+C61+D61+E61+F61)*'Cost Drivers'!F34,0)</f>
        <v>0</v>
      </c>
      <c r="G106" s="54"/>
    </row>
    <row r="107" spans="1:7" ht="15">
      <c r="A107" s="65" t="s">
        <v>84</v>
      </c>
      <c r="B107" s="114"/>
      <c r="C107" s="114"/>
      <c r="D107" s="114"/>
      <c r="E107" s="114"/>
      <c r="F107" s="114"/>
      <c r="G107" s="54"/>
    </row>
    <row r="108" spans="1:7" ht="15">
      <c r="A108" s="64" t="s">
        <v>83</v>
      </c>
      <c r="B108" s="116">
        <f>SUM(B101:B107)</f>
        <v>0</v>
      </c>
      <c r="C108" s="116">
        <f>SUM(C101:C107)</f>
        <v>0</v>
      </c>
      <c r="D108" s="116">
        <f>SUM(D101:D107)</f>
        <v>0</v>
      </c>
      <c r="E108" s="116">
        <f>SUM(E101:E107)</f>
        <v>0</v>
      </c>
      <c r="F108" s="116">
        <f>SUM(F101:F107)</f>
        <v>0</v>
      </c>
      <c r="G108" s="54"/>
    </row>
    <row r="109" spans="1:7" ht="15">
      <c r="A109" s="64" t="s">
        <v>103</v>
      </c>
      <c r="B109" s="108"/>
      <c r="C109" s="108"/>
      <c r="D109" s="108"/>
      <c r="E109" s="108"/>
      <c r="F109" s="108"/>
      <c r="G109" s="54"/>
    </row>
    <row r="110" spans="1:8" ht="15">
      <c r="A110" s="65" t="s">
        <v>101</v>
      </c>
      <c r="B110" s="116"/>
      <c r="C110" s="116"/>
      <c r="D110" s="116"/>
      <c r="E110" s="116"/>
      <c r="F110" s="116"/>
      <c r="G110" s="54"/>
      <c r="H110" s="11" t="s">
        <v>105</v>
      </c>
    </row>
    <row r="111" spans="1:8" ht="15">
      <c r="A111" s="25" t="s">
        <v>102</v>
      </c>
      <c r="B111" s="114"/>
      <c r="C111" s="114"/>
      <c r="D111" s="114"/>
      <c r="E111" s="114"/>
      <c r="F111" s="114"/>
      <c r="G111" s="54"/>
      <c r="H111" s="11" t="s">
        <v>105</v>
      </c>
    </row>
    <row r="112" spans="1:7" ht="15">
      <c r="A112" s="63" t="s">
        <v>124</v>
      </c>
      <c r="B112" s="103">
        <f>IF($B$7="Professional program",0,(B16*B32*'Cost Drivers'!B39))</f>
        <v>0</v>
      </c>
      <c r="C112" s="103">
        <f>IF($B$7="Professional program",0,(($C$16*$C$32)+($C$17*$C$33))*'Cost Drivers'!C39)</f>
        <v>0</v>
      </c>
      <c r="D112" s="103">
        <f>IF($B$7="Professional program",0,(($D$16*$D$32)+($D$17*$D$33)+($D18*$D$34))*'Cost Drivers'!D39)</f>
        <v>0</v>
      </c>
      <c r="E112" s="103">
        <f>IF($B$7="Professional program",0,(($E$16*$E$32)+($E$17*$E$33)+($E$18*$E$34)+($E$19*$E$35))*'Cost Drivers'!E39)</f>
        <v>0</v>
      </c>
      <c r="F112" s="103">
        <f>IF($B$7="Professional program",0,(($F$16*$F$32)+($F$17*$F$33)+($F$18*$F$34)+($F$19*$F$35)+($F$20*$F$36))*'Cost Drivers'!F39)</f>
        <v>0</v>
      </c>
      <c r="G112" s="54"/>
    </row>
    <row r="113" spans="1:7" ht="15">
      <c r="A113" s="63" t="s">
        <v>125</v>
      </c>
      <c r="B113" s="103">
        <f>IF($B$7="Professional program",0,(B24*B32*'Cost Drivers'!B40))</f>
        <v>0</v>
      </c>
      <c r="C113" s="103">
        <f>IF($B$7="Professional program",0,(($C$24*$C$32)+($C$25*$C$33))*'Cost Drivers'!C40)</f>
        <v>0</v>
      </c>
      <c r="D113" s="103">
        <f>IF($B$7="Professional program",0,(($D$24*$D$32)+($D$25*$D$33)+($D27*$D$34))*'Cost Drivers'!D40)</f>
        <v>0</v>
      </c>
      <c r="E113" s="103">
        <f>IF($B$7="Professional program",0,(($E$24*$E$32)+($E$25*$E$33)+($E$26*$E$34)+($E$27*$E$35))*'Cost Drivers'!E40)</f>
        <v>0</v>
      </c>
      <c r="F113" s="103">
        <f>IF($B$7="Professional program",0,(($F$24*$F$32)+($F$25*$F$33)+($F$26*$F$34)+($F$27*$F$35)+($F$28*$F$36))*'Cost Drivers'!F40)</f>
        <v>0</v>
      </c>
      <c r="G113" s="54"/>
    </row>
    <row r="114" spans="1:8" ht="15">
      <c r="A114" s="63" t="s">
        <v>123</v>
      </c>
      <c r="B114" s="114"/>
      <c r="C114" s="114"/>
      <c r="D114" s="114"/>
      <c r="E114" s="114"/>
      <c r="F114" s="114"/>
      <c r="G114" s="54"/>
      <c r="H114" s="11" t="s">
        <v>105</v>
      </c>
    </row>
    <row r="115" spans="1:7" ht="15">
      <c r="A115" s="83"/>
      <c r="B115" s="114"/>
      <c r="C115" s="114"/>
      <c r="D115" s="114"/>
      <c r="E115" s="114"/>
      <c r="F115" s="114"/>
      <c r="G115" s="54"/>
    </row>
    <row r="116" spans="1:7" ht="15">
      <c r="A116" s="124" t="s">
        <v>146</v>
      </c>
      <c r="B116" s="105">
        <f>B57*0.1</f>
        <v>0</v>
      </c>
      <c r="C116" s="105">
        <f aca="true" t="shared" si="11" ref="C116:F116">C57*0.1</f>
        <v>0</v>
      </c>
      <c r="D116" s="105">
        <f t="shared" si="11"/>
        <v>0</v>
      </c>
      <c r="E116" s="105">
        <f t="shared" si="11"/>
        <v>0</v>
      </c>
      <c r="F116" s="105">
        <f t="shared" si="11"/>
        <v>0</v>
      </c>
      <c r="G116" s="54"/>
    </row>
    <row r="117" spans="1:7" ht="15">
      <c r="A117" s="125" t="s">
        <v>147</v>
      </c>
      <c r="B117" s="105">
        <f>B57*0.14</f>
        <v>0</v>
      </c>
      <c r="C117" s="105">
        <f aca="true" t="shared" si="12" ref="C117:F117">C57*0.14</f>
        <v>0</v>
      </c>
      <c r="D117" s="105">
        <f t="shared" si="12"/>
        <v>0</v>
      </c>
      <c r="E117" s="105">
        <f t="shared" si="12"/>
        <v>0</v>
      </c>
      <c r="F117" s="105">
        <f t="shared" si="12"/>
        <v>0</v>
      </c>
      <c r="G117" s="54"/>
    </row>
    <row r="118" spans="1:7" ht="15.75" thickBot="1">
      <c r="A118" s="30" t="s">
        <v>87</v>
      </c>
      <c r="B118" s="106">
        <f>B108+B110+B111+B112+B115+B113+B114+B116+B117</f>
        <v>0</v>
      </c>
      <c r="C118" s="106">
        <f>C108+C110+C111+C112+C115+C113+C114+C116+C117</f>
        <v>0</v>
      </c>
      <c r="D118" s="106">
        <f>D108+D110+D111+D112+D115+D113+D114+D116+D117</f>
        <v>0</v>
      </c>
      <c r="E118" s="106">
        <f>E108+E110+E111+E112+E115+E113+E114+E116+E117</f>
        <v>0</v>
      </c>
      <c r="F118" s="106">
        <f>F108+F110+F111+F112+F115+F113+F114+F116+F117</f>
        <v>0</v>
      </c>
      <c r="G118" s="54"/>
    </row>
    <row r="119" spans="1:7" ht="6.75" customHeight="1" thickBot="1">
      <c r="A119" s="18"/>
      <c r="B119" s="111"/>
      <c r="C119" s="111"/>
      <c r="D119" s="111"/>
      <c r="E119" s="111"/>
      <c r="F119" s="111"/>
      <c r="G119" s="54"/>
    </row>
    <row r="120" spans="1:7" ht="15.75" thickBot="1">
      <c r="A120" s="31" t="s">
        <v>78</v>
      </c>
      <c r="B120" s="112">
        <f>B57-B97-B118</f>
        <v>0</v>
      </c>
      <c r="C120" s="112">
        <f>C57-C97-C118</f>
        <v>0</v>
      </c>
      <c r="D120" s="112">
        <f>D57-D97-D118</f>
        <v>0</v>
      </c>
      <c r="E120" s="112">
        <f>E57-E97-E118</f>
        <v>0</v>
      </c>
      <c r="F120" s="112">
        <f>F57-F97-F118</f>
        <v>0</v>
      </c>
      <c r="G120" s="54"/>
    </row>
    <row r="121" spans="1:7" ht="6.75" customHeight="1" thickBot="1">
      <c r="A121" s="32"/>
      <c r="B121" s="33"/>
      <c r="C121" s="33"/>
      <c r="D121" s="33"/>
      <c r="E121" s="33"/>
      <c r="F121" s="33"/>
      <c r="G121" s="33"/>
    </row>
    <row r="122" spans="1:7" ht="6.75" customHeight="1">
      <c r="A122" s="86"/>
      <c r="B122" s="87"/>
      <c r="C122" s="87"/>
      <c r="D122" s="87"/>
      <c r="E122" s="87"/>
      <c r="F122" s="87"/>
      <c r="G122" s="87"/>
    </row>
    <row r="123" ht="15">
      <c r="A123" s="3"/>
    </row>
    <row r="124" spans="1:3" ht="15">
      <c r="A124" s="3" t="s">
        <v>148</v>
      </c>
      <c r="B124" s="126"/>
      <c r="C124" s="3" t="s">
        <v>149</v>
      </c>
    </row>
    <row r="125" spans="1:7" ht="15">
      <c r="A125" s="68" t="s">
        <v>104</v>
      </c>
      <c r="B125" s="69"/>
      <c r="C125" s="69"/>
      <c r="D125" s="69"/>
      <c r="E125" s="69"/>
      <c r="F125" s="69"/>
      <c r="G125" s="70"/>
    </row>
    <row r="126" spans="1:7" ht="15">
      <c r="A126" s="71" t="s">
        <v>89</v>
      </c>
      <c r="B126" s="82"/>
      <c r="C126" s="82"/>
      <c r="D126" s="82"/>
      <c r="E126" s="82"/>
      <c r="F126" s="82"/>
      <c r="G126" s="73"/>
    </row>
    <row r="127" spans="1:7" ht="15">
      <c r="A127" s="71" t="s">
        <v>90</v>
      </c>
      <c r="B127" s="82"/>
      <c r="C127" s="82"/>
      <c r="D127" s="82"/>
      <c r="E127" s="82"/>
      <c r="F127" s="82"/>
      <c r="G127" s="73"/>
    </row>
    <row r="128" spans="1:7" ht="15">
      <c r="A128" s="71" t="s">
        <v>86</v>
      </c>
      <c r="B128" s="82"/>
      <c r="C128" s="82"/>
      <c r="D128" s="82"/>
      <c r="E128" s="82"/>
      <c r="F128" s="82"/>
      <c r="G128" s="73"/>
    </row>
    <row r="129" spans="1:7" ht="15">
      <c r="A129" s="74"/>
      <c r="B129" s="75"/>
      <c r="C129" s="75"/>
      <c r="D129" s="75"/>
      <c r="E129" s="75"/>
      <c r="F129" s="75"/>
      <c r="G129" s="76"/>
    </row>
    <row r="131" ht="15">
      <c r="A131" s="81" t="s">
        <v>93</v>
      </c>
    </row>
    <row r="132" spans="1:5" ht="15">
      <c r="A132" s="81" t="s">
        <v>94</v>
      </c>
      <c r="B132" s="83"/>
      <c r="C132" s="83"/>
      <c r="D132" s="84" t="s">
        <v>96</v>
      </c>
      <c r="E132" s="83"/>
    </row>
    <row r="133" spans="1:5" ht="15">
      <c r="A133" s="81" t="s">
        <v>113</v>
      </c>
      <c r="B133" s="83"/>
      <c r="C133" s="83"/>
      <c r="D133" s="84" t="s">
        <v>96</v>
      </c>
      <c r="E133" s="83"/>
    </row>
    <row r="134" spans="1:5" ht="15">
      <c r="A134" s="81" t="s">
        <v>95</v>
      </c>
      <c r="B134" s="83"/>
      <c r="C134" s="83"/>
      <c r="D134" s="84" t="s">
        <v>96</v>
      </c>
      <c r="E134" s="83"/>
    </row>
  </sheetData>
  <mergeCells count="1">
    <mergeCell ref="A1:F1"/>
  </mergeCells>
  <dataValidations count="2">
    <dataValidation type="list" allowBlank="1" showInputMessage="1" showErrorMessage="1" sqref="B7">
      <formula1>'Cost Drivers'!$A$30:$A$31</formula1>
    </dataValidation>
    <dataValidation type="list" allowBlank="1" showInputMessage="1" showErrorMessage="1" sqref="B10 B124">
      <formula1>'Cost Drivers'!$A$46:$A$47</formula1>
    </dataValidation>
  </dataValidations>
  <printOptions/>
  <pageMargins left="0.7086614173228346" right="0.7086614173228346" top="0.7480314960629921" bottom="0.7480314960629921" header="0.31496062992125984" footer="0.31496062992125984"/>
  <pageSetup fitToWidth="0" fitToHeight="1" horizontalDpi="600" verticalDpi="600" orientation="portrait" scale="59" r:id="rId1"/>
  <colBreaks count="1" manualBreakCount="1">
    <brk id="7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5DC727-4FB5-4017-8C55-A42EA8907805}">
  <dimension ref="A1:H47"/>
  <sheetViews>
    <sheetView workbookViewId="0" topLeftCell="A1">
      <selection activeCell="B8" sqref="B8"/>
    </sheetView>
  </sheetViews>
  <sheetFormatPr defaultColWidth="9.140625" defaultRowHeight="15"/>
  <cols>
    <col min="1" max="1" width="45.8515625" style="0" bestFit="1" customWidth="1"/>
    <col min="2" max="6" width="13.421875" style="0" customWidth="1"/>
    <col min="8" max="8" width="45.8515625" style="0" bestFit="1" customWidth="1"/>
  </cols>
  <sheetData>
    <row r="1" spans="1:2" ht="15">
      <c r="A1" s="3" t="s">
        <v>32</v>
      </c>
      <c r="B1" s="4" t="s">
        <v>130</v>
      </c>
    </row>
    <row r="3" ht="15">
      <c r="A3" s="10" t="s">
        <v>47</v>
      </c>
    </row>
    <row r="4" spans="1:2" ht="15">
      <c r="A4" t="s">
        <v>109</v>
      </c>
      <c r="B4">
        <v>129.66</v>
      </c>
    </row>
    <row r="5" spans="1:2" ht="15">
      <c r="A5" t="s">
        <v>110</v>
      </c>
      <c r="B5">
        <f>B4</f>
        <v>129.66</v>
      </c>
    </row>
    <row r="7" ht="15">
      <c r="A7" s="3" t="s">
        <v>141</v>
      </c>
    </row>
    <row r="8" spans="1:2" ht="15">
      <c r="A8" t="s">
        <v>142</v>
      </c>
      <c r="B8" s="6">
        <v>840</v>
      </c>
    </row>
    <row r="9" spans="1:2" ht="15">
      <c r="A9" t="s">
        <v>143</v>
      </c>
      <c r="B9" s="6">
        <v>813.75</v>
      </c>
    </row>
    <row r="10" spans="1:2" ht="15">
      <c r="A10" t="s">
        <v>144</v>
      </c>
      <c r="B10" s="6">
        <v>300</v>
      </c>
    </row>
    <row r="11" spans="1:2" ht="15">
      <c r="A11" t="s">
        <v>145</v>
      </c>
      <c r="B11" s="6">
        <v>813.75</v>
      </c>
    </row>
    <row r="12" ht="15">
      <c r="B12" s="121">
        <f>SUM(B8:B11)</f>
        <v>2767.5</v>
      </c>
    </row>
    <row r="14" spans="1:2" ht="15">
      <c r="A14" s="3" t="s">
        <v>33</v>
      </c>
      <c r="B14" s="4" t="s">
        <v>130</v>
      </c>
    </row>
    <row r="15" spans="1:2" ht="15">
      <c r="A15" t="s">
        <v>34</v>
      </c>
      <c r="B15" s="9">
        <v>0.2111</v>
      </c>
    </row>
    <row r="16" spans="1:2" ht="15">
      <c r="A16" t="s">
        <v>35</v>
      </c>
      <c r="B16" s="9">
        <v>0.2648</v>
      </c>
    </row>
    <row r="17" spans="1:2" ht="15">
      <c r="A17" t="s">
        <v>36</v>
      </c>
      <c r="B17" s="9">
        <v>0.3061</v>
      </c>
    </row>
    <row r="18" spans="1:2" ht="15">
      <c r="A18" t="s">
        <v>37</v>
      </c>
      <c r="B18" s="9">
        <v>0.114015</v>
      </c>
    </row>
    <row r="19" spans="1:2" ht="15">
      <c r="A19" t="s">
        <v>38</v>
      </c>
      <c r="B19" s="9">
        <v>0.14</v>
      </c>
    </row>
    <row r="20" spans="1:2" ht="15">
      <c r="A20" t="s">
        <v>39</v>
      </c>
      <c r="B20" s="7">
        <v>0</v>
      </c>
    </row>
    <row r="22" spans="1:6" ht="30">
      <c r="A22" s="10" t="s">
        <v>135</v>
      </c>
      <c r="B22" s="5" t="s">
        <v>27</v>
      </c>
      <c r="C22" s="5" t="s">
        <v>28</v>
      </c>
      <c r="D22" s="5" t="s">
        <v>29</v>
      </c>
      <c r="E22" s="5" t="s">
        <v>30</v>
      </c>
      <c r="F22" s="5" t="s">
        <v>31</v>
      </c>
    </row>
    <row r="23" spans="1:7" ht="15">
      <c r="A23" t="s">
        <v>40</v>
      </c>
      <c r="B23" s="6">
        <v>14424</v>
      </c>
      <c r="C23" s="6">
        <v>14424</v>
      </c>
      <c r="D23" s="6">
        <v>14424</v>
      </c>
      <c r="E23" s="6">
        <v>14424</v>
      </c>
      <c r="F23" s="6">
        <v>14424</v>
      </c>
      <c r="G23" t="s">
        <v>43</v>
      </c>
    </row>
    <row r="24" spans="1:7" ht="15">
      <c r="A24" t="s">
        <v>38</v>
      </c>
      <c r="B24" s="6">
        <v>13528.47</v>
      </c>
      <c r="C24" s="6">
        <v>13528.47</v>
      </c>
      <c r="D24" s="6">
        <v>13528.47</v>
      </c>
      <c r="E24" s="6">
        <v>13528.47</v>
      </c>
      <c r="F24" s="6">
        <v>13528.47</v>
      </c>
      <c r="G24" t="s">
        <v>43</v>
      </c>
    </row>
    <row r="25" spans="1:7" ht="15">
      <c r="A25" t="s">
        <v>41</v>
      </c>
      <c r="B25" s="6">
        <v>15087.23</v>
      </c>
      <c r="C25" s="6">
        <v>15087.23</v>
      </c>
      <c r="D25" s="6">
        <v>15087.23</v>
      </c>
      <c r="E25" s="6">
        <v>15087.23</v>
      </c>
      <c r="F25" s="6">
        <v>15087.23</v>
      </c>
      <c r="G25" t="s">
        <v>43</v>
      </c>
    </row>
    <row r="26" spans="1:7" ht="15">
      <c r="A26" t="s">
        <v>42</v>
      </c>
      <c r="B26" s="6">
        <v>4491.33</v>
      </c>
      <c r="C26" s="6">
        <v>4491.33</v>
      </c>
      <c r="D26" s="6">
        <v>4491.33</v>
      </c>
      <c r="E26" s="6">
        <v>4491.33</v>
      </c>
      <c r="F26" s="6">
        <v>4491.33</v>
      </c>
      <c r="G26" t="s">
        <v>46</v>
      </c>
    </row>
    <row r="27" spans="1:7" ht="15">
      <c r="A27" t="s">
        <v>44</v>
      </c>
      <c r="B27" s="6">
        <v>37.43</v>
      </c>
      <c r="C27" s="6">
        <v>37.43</v>
      </c>
      <c r="D27" s="6">
        <v>37.43</v>
      </c>
      <c r="E27" s="6">
        <v>37.43</v>
      </c>
      <c r="F27" s="6">
        <v>37.43</v>
      </c>
      <c r="G27" t="s">
        <v>45</v>
      </c>
    </row>
    <row r="28" spans="1:7" ht="15">
      <c r="A28" t="s">
        <v>62</v>
      </c>
      <c r="B28" s="8">
        <f>B23</f>
        <v>14424</v>
      </c>
      <c r="C28" s="8">
        <f aca="true" t="shared" si="0" ref="C28:F28">C23</f>
        <v>14424</v>
      </c>
      <c r="D28" s="8">
        <f t="shared" si="0"/>
        <v>14424</v>
      </c>
      <c r="E28" s="8">
        <f t="shared" si="0"/>
        <v>14424</v>
      </c>
      <c r="F28" s="8">
        <f t="shared" si="0"/>
        <v>14424</v>
      </c>
      <c r="G28" t="s">
        <v>43</v>
      </c>
    </row>
    <row r="30" ht="15">
      <c r="A30" t="s">
        <v>114</v>
      </c>
    </row>
    <row r="31" ht="15">
      <c r="A31" t="s">
        <v>115</v>
      </c>
    </row>
    <row r="33" spans="2:6" ht="15">
      <c r="B33" s="5" t="s">
        <v>27</v>
      </c>
      <c r="C33" s="5" t="s">
        <v>28</v>
      </c>
      <c r="D33" s="5" t="s">
        <v>29</v>
      </c>
      <c r="E33" s="5" t="s">
        <v>30</v>
      </c>
      <c r="F33" s="5" t="s">
        <v>31</v>
      </c>
    </row>
    <row r="34" spans="1:6" ht="15">
      <c r="A34" t="s">
        <v>85</v>
      </c>
      <c r="B34" s="66">
        <v>2500</v>
      </c>
      <c r="C34" s="66">
        <v>2500</v>
      </c>
      <c r="D34" s="66">
        <v>2500</v>
      </c>
      <c r="E34" s="66">
        <v>2500</v>
      </c>
      <c r="F34" s="66">
        <v>2500</v>
      </c>
    </row>
    <row r="35" spans="2:6" ht="15">
      <c r="B35" s="66"/>
      <c r="C35" s="66"/>
      <c r="D35" s="66"/>
      <c r="E35" s="66"/>
      <c r="F35" s="66"/>
    </row>
    <row r="36" ht="15">
      <c r="A36" s="3" t="s">
        <v>122</v>
      </c>
    </row>
    <row r="37" spans="1:6" ht="15">
      <c r="A37" t="s">
        <v>131</v>
      </c>
      <c r="B37" s="66">
        <v>3000</v>
      </c>
      <c r="C37" s="66">
        <v>3000</v>
      </c>
      <c r="D37" s="66">
        <v>3000</v>
      </c>
      <c r="E37" s="66">
        <v>3000</v>
      </c>
      <c r="F37" s="66">
        <v>3000</v>
      </c>
    </row>
    <row r="38" spans="1:8" ht="15">
      <c r="A38" t="s">
        <v>133</v>
      </c>
      <c r="B38" s="66">
        <v>5333.33</v>
      </c>
      <c r="C38" s="66">
        <f aca="true" t="shared" si="1" ref="C38:F38">14000/3</f>
        <v>4666.666666666667</v>
      </c>
      <c r="D38" s="66">
        <f t="shared" si="1"/>
        <v>4666.666666666667</v>
      </c>
      <c r="E38" s="66">
        <f t="shared" si="1"/>
        <v>4666.666666666667</v>
      </c>
      <c r="F38" s="66">
        <f t="shared" si="1"/>
        <v>4666.666666666667</v>
      </c>
      <c r="H38" s="66"/>
    </row>
    <row r="39" spans="1:6" ht="15">
      <c r="A39" t="s">
        <v>132</v>
      </c>
      <c r="B39" s="66">
        <v>4667</v>
      </c>
      <c r="C39" s="66">
        <v>4667</v>
      </c>
      <c r="D39" s="66">
        <v>4667</v>
      </c>
      <c r="E39" s="66">
        <v>4667</v>
      </c>
      <c r="F39" s="66">
        <v>4667</v>
      </c>
    </row>
    <row r="40" spans="1:6" ht="15">
      <c r="A40" t="s">
        <v>134</v>
      </c>
      <c r="B40" s="66">
        <v>8167</v>
      </c>
      <c r="C40" s="66">
        <v>8167</v>
      </c>
      <c r="D40" s="66">
        <v>8167</v>
      </c>
      <c r="E40" s="66">
        <v>8167</v>
      </c>
      <c r="F40" s="66">
        <v>8167</v>
      </c>
    </row>
    <row r="42" spans="1:2" ht="15">
      <c r="A42" t="s">
        <v>119</v>
      </c>
      <c r="B42" s="89"/>
    </row>
    <row r="43" ht="15">
      <c r="A43" t="s">
        <v>120</v>
      </c>
    </row>
    <row r="44" ht="15">
      <c r="A44" t="s">
        <v>121</v>
      </c>
    </row>
    <row r="46" ht="15">
      <c r="A46" t="s">
        <v>136</v>
      </c>
    </row>
    <row r="47" ht="15">
      <c r="A47" t="s">
        <v>137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Hicks</dc:creator>
  <cp:keywords/>
  <dc:description/>
  <cp:lastModifiedBy>Sarah Hicks</cp:lastModifiedBy>
  <dcterms:created xsi:type="dcterms:W3CDTF">2022-02-11T15:09:56Z</dcterms:created>
  <dcterms:modified xsi:type="dcterms:W3CDTF">2023-05-12T19:05:12Z</dcterms:modified>
  <cp:category/>
  <cp:version/>
  <cp:contentType/>
  <cp:contentStatus/>
</cp:coreProperties>
</file>