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ANCE\Financial Planning\Budget Reporting\New Programs Budgets\"/>
    </mc:Choice>
  </mc:AlternateContent>
  <xr:revisionPtr revIDLastSave="0" documentId="8_{DD6618A2-0180-4094-80B1-0E1CB38C9A7A}" xr6:coauthVersionLast="47" xr6:coauthVersionMax="47" xr10:uidLastSave="{00000000-0000-0000-0000-000000000000}"/>
  <bookViews>
    <workbookView xWindow="-120" yWindow="-120" windowWidth="29040" windowHeight="15720" activeTab="1" xr2:uid="{7A42B5BF-8A99-4F4D-AFB5-B29B0CBB4D73}"/>
  </bookViews>
  <sheets>
    <sheet name="Proposed Budget - Summary" sheetId="4" r:id="rId1"/>
    <sheet name="Proposed Budget - Masters" sheetId="1" r:id="rId2"/>
    <sheet name="Proposed Budget - PhD" sheetId="5" r:id="rId3"/>
    <sheet name="Cost Drivers" sheetId="2" state="hidden" r:id="rId4"/>
  </sheets>
  <definedNames>
    <definedName name="_xlnm.Print_Area" localSheetId="1">'Proposed Budget - Masters'!$A$1:$G$121</definedName>
    <definedName name="_xlnm.Print_Area" localSheetId="2">'Proposed Budget - PhD'!$A$1:$G$121</definedName>
    <definedName name="_xlnm.Print_Area" localSheetId="0">'Proposed Budget - Summary'!$A$1:$G$109</definedName>
    <definedName name="_xlnm.Print_Titles" localSheetId="1">'Proposed Budget - Masters'!$1:$14</definedName>
    <definedName name="_xlnm.Print_Titles" localSheetId="2">'Proposed Budget - PhD'!$1:$14</definedName>
    <definedName name="_xlnm.Print_Titles" localSheetId="0">'Proposed Budget - Summary'!$1:$12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2" l="1"/>
  <c r="E40" i="2"/>
  <c r="D40" i="2"/>
  <c r="C40" i="2"/>
  <c r="B40" i="2"/>
  <c r="F38" i="2"/>
  <c r="E38" i="2"/>
  <c r="D38" i="2"/>
  <c r="C38" i="2"/>
  <c r="B38" i="2"/>
  <c r="F37" i="2"/>
  <c r="E37" i="2"/>
  <c r="D37" i="2"/>
  <c r="C37" i="2"/>
  <c r="B37" i="2"/>
  <c r="F28" i="2"/>
  <c r="E28" i="2"/>
  <c r="D28" i="2"/>
  <c r="C28" i="2"/>
  <c r="B28" i="2"/>
  <c r="B11" i="2"/>
  <c r="B12" i="2" s="1"/>
  <c r="C9" i="1"/>
  <c r="C46" i="1" s="1"/>
  <c r="F41" i="5"/>
  <c r="F53" i="5" s="1"/>
  <c r="F41" i="1"/>
  <c r="F112" i="1"/>
  <c r="F113" i="1"/>
  <c r="F106" i="1"/>
  <c r="E41" i="5"/>
  <c r="E53" i="5"/>
  <c r="E41" i="1"/>
  <c r="E112" i="1"/>
  <c r="E113" i="1"/>
  <c r="E106" i="1"/>
  <c r="D112" i="1"/>
  <c r="D112" i="5"/>
  <c r="D41" i="1"/>
  <c r="D42" i="1"/>
  <c r="D47" i="1"/>
  <c r="D21" i="1"/>
  <c r="D41" i="5"/>
  <c r="D46" i="5"/>
  <c r="D53" i="5" s="1"/>
  <c r="D42" i="5"/>
  <c r="D43" i="5" s="1"/>
  <c r="D47" i="5"/>
  <c r="D48" i="5" s="1"/>
  <c r="D21" i="5"/>
  <c r="D113" i="1"/>
  <c r="D113" i="5"/>
  <c r="D106" i="1"/>
  <c r="C112" i="1"/>
  <c r="C112" i="5"/>
  <c r="C41" i="1"/>
  <c r="C42" i="1"/>
  <c r="C47" i="1"/>
  <c r="C21" i="1"/>
  <c r="C41" i="5"/>
  <c r="C46" i="5"/>
  <c r="C53" i="5"/>
  <c r="C42" i="5"/>
  <c r="C43" i="5" s="1"/>
  <c r="C47" i="5"/>
  <c r="C54" i="5" s="1"/>
  <c r="C21" i="5"/>
  <c r="C113" i="1"/>
  <c r="C113" i="5"/>
  <c r="B112" i="1"/>
  <c r="B112" i="5"/>
  <c r="B21" i="1"/>
  <c r="B41" i="1"/>
  <c r="B46" i="1"/>
  <c r="B36" i="4" s="1"/>
  <c r="B47" i="1"/>
  <c r="B21" i="5"/>
  <c r="B46" i="5"/>
  <c r="B47" i="5"/>
  <c r="B113" i="1"/>
  <c r="B113" i="5"/>
  <c r="E46" i="5"/>
  <c r="E42" i="5"/>
  <c r="E47" i="5"/>
  <c r="E48" i="5" s="1"/>
  <c r="E21" i="5"/>
  <c r="F46" i="5"/>
  <c r="F42" i="5"/>
  <c r="F43" i="5" s="1"/>
  <c r="F47" i="5"/>
  <c r="F37" i="4" s="1"/>
  <c r="F21" i="5"/>
  <c r="F108" i="1"/>
  <c r="F42" i="1"/>
  <c r="F47" i="1"/>
  <c r="E42" i="1"/>
  <c r="E47" i="1"/>
  <c r="E54" i="1" s="1"/>
  <c r="D108" i="1"/>
  <c r="C106" i="1"/>
  <c r="C108" i="1" s="1"/>
  <c r="B106" i="1"/>
  <c r="B108" i="1" s="1"/>
  <c r="F21" i="1"/>
  <c r="E21" i="1"/>
  <c r="C103" i="4"/>
  <c r="D103" i="4"/>
  <c r="E103" i="4"/>
  <c r="F103" i="4"/>
  <c r="B103" i="4"/>
  <c r="F106" i="5"/>
  <c r="F94" i="4" s="1"/>
  <c r="F108" i="5"/>
  <c r="F112" i="5"/>
  <c r="F113" i="5"/>
  <c r="E106" i="5"/>
  <c r="E108" i="5" s="1"/>
  <c r="E112" i="5"/>
  <c r="E113" i="5"/>
  <c r="D106" i="5"/>
  <c r="D108" i="5"/>
  <c r="C106" i="5"/>
  <c r="C108" i="5"/>
  <c r="B106" i="5"/>
  <c r="B108" i="5" s="1"/>
  <c r="F29" i="5"/>
  <c r="E29" i="5"/>
  <c r="D29" i="5"/>
  <c r="C29" i="5"/>
  <c r="B29" i="5"/>
  <c r="F29" i="1"/>
  <c r="E29" i="1"/>
  <c r="D29" i="1"/>
  <c r="C29" i="1"/>
  <c r="B29" i="1"/>
  <c r="F44" i="4"/>
  <c r="E44" i="4"/>
  <c r="D44" i="4"/>
  <c r="C44" i="4"/>
  <c r="B44" i="4"/>
  <c r="F12" i="4"/>
  <c r="E12" i="4"/>
  <c r="D12" i="4"/>
  <c r="C12" i="4"/>
  <c r="B12" i="4"/>
  <c r="B7" i="4"/>
  <c r="B6" i="4"/>
  <c r="B5" i="4"/>
  <c r="F102" i="4"/>
  <c r="E102" i="4"/>
  <c r="D102" i="4"/>
  <c r="C102" i="4"/>
  <c r="B102" i="4"/>
  <c r="F99" i="4"/>
  <c r="E99" i="4"/>
  <c r="D99" i="4"/>
  <c r="C99" i="4"/>
  <c r="B99" i="4"/>
  <c r="F98" i="4"/>
  <c r="E98" i="4"/>
  <c r="D98" i="4"/>
  <c r="C98" i="4"/>
  <c r="B98" i="4"/>
  <c r="F95" i="4"/>
  <c r="E95" i="4"/>
  <c r="D95" i="4"/>
  <c r="C95" i="4"/>
  <c r="B95" i="4"/>
  <c r="F93" i="4"/>
  <c r="E93" i="4"/>
  <c r="D93" i="4"/>
  <c r="C93" i="4"/>
  <c r="B93" i="4"/>
  <c r="F92" i="4"/>
  <c r="E92" i="4"/>
  <c r="D92" i="4"/>
  <c r="C92" i="4"/>
  <c r="B92" i="4"/>
  <c r="F91" i="4"/>
  <c r="E91" i="4"/>
  <c r="D91" i="4"/>
  <c r="C91" i="4"/>
  <c r="B91" i="4"/>
  <c r="F90" i="4"/>
  <c r="E90" i="4"/>
  <c r="D90" i="4"/>
  <c r="C90" i="4"/>
  <c r="B90" i="4"/>
  <c r="F89" i="4"/>
  <c r="E89" i="4"/>
  <c r="D89" i="4"/>
  <c r="C89" i="4"/>
  <c r="B89" i="4"/>
  <c r="F79" i="4"/>
  <c r="F80" i="4" s="1"/>
  <c r="E79" i="4"/>
  <c r="E80" i="4" s="1"/>
  <c r="D79" i="4"/>
  <c r="D80" i="4" s="1"/>
  <c r="C79" i="4"/>
  <c r="C80" i="4" s="1"/>
  <c r="B79" i="4"/>
  <c r="B80" i="4" s="1"/>
  <c r="F77" i="4"/>
  <c r="E77" i="4"/>
  <c r="E78" i="4" s="1"/>
  <c r="D77" i="4"/>
  <c r="C77" i="4"/>
  <c r="C78" i="4" s="1"/>
  <c r="B77" i="4"/>
  <c r="B78" i="4" s="1"/>
  <c r="F75" i="4"/>
  <c r="F76" i="4" s="1"/>
  <c r="E75" i="4"/>
  <c r="E76" i="4" s="1"/>
  <c r="D75" i="4"/>
  <c r="C75" i="4"/>
  <c r="B75" i="4"/>
  <c r="B76" i="4" s="1"/>
  <c r="F73" i="4"/>
  <c r="F74" i="4" s="1"/>
  <c r="E73" i="4"/>
  <c r="E74" i="4" s="1"/>
  <c r="D73" i="4"/>
  <c r="D74" i="4" s="1"/>
  <c r="C73" i="4"/>
  <c r="C74" i="4" s="1"/>
  <c r="B73" i="4"/>
  <c r="B74" i="4" s="1"/>
  <c r="F71" i="4"/>
  <c r="F72" i="4" s="1"/>
  <c r="E71" i="4"/>
  <c r="D71" i="4"/>
  <c r="D72" i="4" s="1"/>
  <c r="C71" i="4"/>
  <c r="C72" i="4" s="1"/>
  <c r="B71" i="4"/>
  <c r="B72" i="4" s="1"/>
  <c r="F65" i="4"/>
  <c r="E65" i="4"/>
  <c r="D65" i="4"/>
  <c r="C65" i="4"/>
  <c r="B65" i="4"/>
  <c r="F64" i="4"/>
  <c r="E64" i="4"/>
  <c r="D64" i="4"/>
  <c r="C64" i="4"/>
  <c r="B64" i="4"/>
  <c r="C66" i="4" s="1"/>
  <c r="F58" i="4"/>
  <c r="E58" i="4"/>
  <c r="D58" i="4"/>
  <c r="C58" i="4"/>
  <c r="B58" i="4"/>
  <c r="B60" i="4" s="1"/>
  <c r="B61" i="4" s="1"/>
  <c r="B62" i="4" s="1"/>
  <c r="F57" i="4"/>
  <c r="E57" i="4"/>
  <c r="D57" i="4"/>
  <c r="C57" i="4"/>
  <c r="B57" i="4"/>
  <c r="F50" i="4"/>
  <c r="E50" i="4"/>
  <c r="D50" i="4"/>
  <c r="C50" i="4"/>
  <c r="B50" i="4"/>
  <c r="F49" i="4"/>
  <c r="E49" i="4"/>
  <c r="D49" i="4"/>
  <c r="C49" i="4"/>
  <c r="B49" i="4"/>
  <c r="B52" i="4" s="1"/>
  <c r="F26" i="4"/>
  <c r="E26" i="4"/>
  <c r="D26" i="4"/>
  <c r="C26" i="4"/>
  <c r="B26" i="4"/>
  <c r="F25" i="4"/>
  <c r="E25" i="4"/>
  <c r="D25" i="4"/>
  <c r="C25" i="4"/>
  <c r="B25" i="4"/>
  <c r="F24" i="4"/>
  <c r="E24" i="4"/>
  <c r="D24" i="4"/>
  <c r="C24" i="4"/>
  <c r="B24" i="4"/>
  <c r="F23" i="4"/>
  <c r="E23" i="4"/>
  <c r="D23" i="4"/>
  <c r="C23" i="4"/>
  <c r="B23" i="4"/>
  <c r="F22" i="4"/>
  <c r="E22" i="4"/>
  <c r="D22" i="4"/>
  <c r="C22" i="4"/>
  <c r="B22" i="4"/>
  <c r="B15" i="4"/>
  <c r="C15" i="4"/>
  <c r="D15" i="4"/>
  <c r="E15" i="4"/>
  <c r="F15" i="4"/>
  <c r="B16" i="4"/>
  <c r="C16" i="4"/>
  <c r="D16" i="4"/>
  <c r="E16" i="4"/>
  <c r="F16" i="4"/>
  <c r="B17" i="4"/>
  <c r="C17" i="4"/>
  <c r="D17" i="4"/>
  <c r="E17" i="4"/>
  <c r="F17" i="4"/>
  <c r="B18" i="4"/>
  <c r="B19" i="4" s="1"/>
  <c r="C18" i="4"/>
  <c r="D18" i="4"/>
  <c r="E18" i="4"/>
  <c r="F18" i="4"/>
  <c r="C14" i="4"/>
  <c r="D14" i="4"/>
  <c r="E14" i="4"/>
  <c r="E19" i="4" s="1"/>
  <c r="F14" i="4"/>
  <c r="B14" i="4"/>
  <c r="F92" i="5"/>
  <c r="E92" i="5"/>
  <c r="D92" i="5"/>
  <c r="C92" i="5"/>
  <c r="B92" i="5"/>
  <c r="F90" i="5"/>
  <c r="E90" i="5"/>
  <c r="D90" i="5"/>
  <c r="C90" i="5"/>
  <c r="B90" i="5"/>
  <c r="F88" i="5"/>
  <c r="E88" i="5"/>
  <c r="D88" i="5"/>
  <c r="C88" i="5"/>
  <c r="B88" i="5"/>
  <c r="F86" i="5"/>
  <c r="F94" i="5" s="1"/>
  <c r="E86" i="5"/>
  <c r="D86" i="5"/>
  <c r="D93" i="5" s="1"/>
  <c r="C86" i="5"/>
  <c r="B86" i="5"/>
  <c r="F84" i="5"/>
  <c r="E84" i="5"/>
  <c r="D84" i="5"/>
  <c r="C84" i="5"/>
  <c r="B84" i="5"/>
  <c r="B79" i="5"/>
  <c r="B80" i="5" s="1"/>
  <c r="B81" i="5" s="1"/>
  <c r="C78" i="5"/>
  <c r="C79" i="5" s="1"/>
  <c r="B72" i="5"/>
  <c r="B73" i="5" s="1"/>
  <c r="C71" i="5"/>
  <c r="C72" i="5" s="1"/>
  <c r="B64" i="5"/>
  <c r="B65" i="5"/>
  <c r="B66" i="5" s="1"/>
  <c r="C63" i="5"/>
  <c r="D63" i="5" s="1"/>
  <c r="C93" i="5"/>
  <c r="D71" i="5"/>
  <c r="D72" i="5" s="1"/>
  <c r="F78" i="4"/>
  <c r="D78" i="4"/>
  <c r="D76" i="4"/>
  <c r="C76" i="4"/>
  <c r="E72" i="4"/>
  <c r="B67" i="4"/>
  <c r="B68" i="4" s="1"/>
  <c r="B69" i="4" s="1"/>
  <c r="C78" i="1"/>
  <c r="D78" i="1"/>
  <c r="E78" i="1"/>
  <c r="F78" i="1" s="1"/>
  <c r="F79" i="1" s="1"/>
  <c r="C71" i="1"/>
  <c r="D71" i="1"/>
  <c r="D72" i="1" s="1"/>
  <c r="C63" i="1"/>
  <c r="D63" i="1"/>
  <c r="E63" i="1"/>
  <c r="F63" i="1" s="1"/>
  <c r="F64" i="1" s="1"/>
  <c r="E71" i="5"/>
  <c r="F71" i="5" s="1"/>
  <c r="F72" i="5" s="1"/>
  <c r="B48" i="5"/>
  <c r="E72" i="5"/>
  <c r="E74" i="5" s="1"/>
  <c r="B79" i="1"/>
  <c r="B80" i="1" s="1"/>
  <c r="B81" i="1" s="1"/>
  <c r="E79" i="1"/>
  <c r="E80" i="1" s="1"/>
  <c r="D79" i="1"/>
  <c r="D80" i="1"/>
  <c r="C79" i="1"/>
  <c r="C94" i="4"/>
  <c r="E73" i="5"/>
  <c r="D81" i="1"/>
  <c r="B72" i="1"/>
  <c r="B73" i="1"/>
  <c r="B74" i="1" s="1"/>
  <c r="C72" i="1"/>
  <c r="C73" i="1"/>
  <c r="C74" i="1" s="1"/>
  <c r="E64" i="1"/>
  <c r="E65" i="1" s="1"/>
  <c r="D64" i="1"/>
  <c r="D65" i="1" s="1"/>
  <c r="C64" i="1"/>
  <c r="C92" i="1"/>
  <c r="D92" i="1"/>
  <c r="E92" i="1"/>
  <c r="F92" i="1"/>
  <c r="B92" i="1"/>
  <c r="C90" i="1"/>
  <c r="D90" i="1"/>
  <c r="E90" i="1"/>
  <c r="F90" i="1"/>
  <c r="B90" i="1"/>
  <c r="C88" i="1"/>
  <c r="D88" i="1"/>
  <c r="E88" i="1"/>
  <c r="F88" i="1"/>
  <c r="B88" i="1"/>
  <c r="C86" i="1"/>
  <c r="D86" i="1"/>
  <c r="E86" i="1"/>
  <c r="F86" i="1"/>
  <c r="B86" i="1"/>
  <c r="C84" i="1"/>
  <c r="D84" i="1"/>
  <c r="E84" i="1"/>
  <c r="F84" i="1"/>
  <c r="F93" i="1" s="1"/>
  <c r="B84" i="1"/>
  <c r="B64" i="1"/>
  <c r="B94" i="4"/>
  <c r="B96" i="4" s="1"/>
  <c r="B65" i="1"/>
  <c r="B66" i="1" s="1"/>
  <c r="F31" i="4"/>
  <c r="E31" i="4"/>
  <c r="C31" i="4"/>
  <c r="F32" i="4"/>
  <c r="E32" i="4"/>
  <c r="E43" i="1"/>
  <c r="E100" i="4" l="1"/>
  <c r="C101" i="4"/>
  <c r="F94" i="1"/>
  <c r="C94" i="1"/>
  <c r="B93" i="1"/>
  <c r="F33" i="4"/>
  <c r="E54" i="5"/>
  <c r="C48" i="5"/>
  <c r="C32" i="4"/>
  <c r="C33" i="4" s="1"/>
  <c r="F48" i="5"/>
  <c r="F54" i="1"/>
  <c r="D100" i="4"/>
  <c r="C100" i="4"/>
  <c r="B100" i="4"/>
  <c r="E93" i="1"/>
  <c r="D94" i="1"/>
  <c r="D95" i="1" s="1"/>
  <c r="D94" i="5"/>
  <c r="D95" i="5" s="1"/>
  <c r="E94" i="1"/>
  <c r="C81" i="4"/>
  <c r="B94" i="1"/>
  <c r="B95" i="1" s="1"/>
  <c r="B97" i="1" s="1"/>
  <c r="E93" i="5"/>
  <c r="C94" i="5"/>
  <c r="C95" i="5" s="1"/>
  <c r="F93" i="5"/>
  <c r="F95" i="5" s="1"/>
  <c r="B94" i="5"/>
  <c r="E94" i="5"/>
  <c r="D93" i="1"/>
  <c r="C93" i="1"/>
  <c r="C95" i="1" s="1"/>
  <c r="D50" i="5"/>
  <c r="D55" i="5" s="1"/>
  <c r="F50" i="1"/>
  <c r="F55" i="1" s="1"/>
  <c r="F43" i="4" s="1"/>
  <c r="B50" i="1"/>
  <c r="B55" i="1" s="1"/>
  <c r="B43" i="4" s="1"/>
  <c r="F95" i="1"/>
  <c r="E43" i="5"/>
  <c r="F54" i="5"/>
  <c r="F57" i="5" s="1"/>
  <c r="D50" i="1"/>
  <c r="D55" i="1" s="1"/>
  <c r="D43" i="4" s="1"/>
  <c r="E50" i="5"/>
  <c r="E55" i="5" s="1"/>
  <c r="C50" i="1"/>
  <c r="C55" i="1" s="1"/>
  <c r="D37" i="4"/>
  <c r="B50" i="5"/>
  <c r="B55" i="5" s="1"/>
  <c r="E50" i="1"/>
  <c r="E55" i="1" s="1"/>
  <c r="C50" i="5"/>
  <c r="C55" i="5" s="1"/>
  <c r="C43" i="4" s="1"/>
  <c r="E33" i="4"/>
  <c r="F50" i="5"/>
  <c r="F55" i="5" s="1"/>
  <c r="D54" i="5"/>
  <c r="C59" i="4"/>
  <c r="D59" i="4" s="1"/>
  <c r="D19" i="4"/>
  <c r="F73" i="5"/>
  <c r="F74" i="5" s="1"/>
  <c r="C73" i="5"/>
  <c r="C74" i="5" s="1"/>
  <c r="C80" i="5"/>
  <c r="C81" i="5"/>
  <c r="D73" i="5"/>
  <c r="D74" i="5" s="1"/>
  <c r="D64" i="5"/>
  <c r="E63" i="5"/>
  <c r="C64" i="5"/>
  <c r="C60" i="4"/>
  <c r="B82" i="4"/>
  <c r="F96" i="4"/>
  <c r="D94" i="4"/>
  <c r="D96" i="4" s="1"/>
  <c r="C82" i="4"/>
  <c r="D82" i="4"/>
  <c r="B101" i="4"/>
  <c r="B42" i="5"/>
  <c r="B54" i="5" s="1"/>
  <c r="D32" i="4"/>
  <c r="F42" i="4"/>
  <c r="B74" i="5"/>
  <c r="B93" i="5"/>
  <c r="B95" i="5" s="1"/>
  <c r="D101" i="4"/>
  <c r="B81" i="4"/>
  <c r="C37" i="4"/>
  <c r="C42" i="4" s="1"/>
  <c r="F101" i="4"/>
  <c r="F19" i="4"/>
  <c r="B41" i="5"/>
  <c r="F100" i="4"/>
  <c r="C19" i="4"/>
  <c r="C96" i="4"/>
  <c r="E94" i="4"/>
  <c r="E96" i="4" s="1"/>
  <c r="D78" i="5"/>
  <c r="E101" i="4"/>
  <c r="D73" i="1"/>
  <c r="D74" i="1" s="1"/>
  <c r="E60" i="4"/>
  <c r="F81" i="4"/>
  <c r="C61" i="4"/>
  <c r="C62" i="4" s="1"/>
  <c r="F65" i="1"/>
  <c r="F66" i="1" s="1"/>
  <c r="F80" i="1"/>
  <c r="F81" i="1" s="1"/>
  <c r="D66" i="4"/>
  <c r="C67" i="4"/>
  <c r="E81" i="4"/>
  <c r="E82" i="4"/>
  <c r="F82" i="4"/>
  <c r="B53" i="4"/>
  <c r="B54" i="4" s="1"/>
  <c r="D81" i="4"/>
  <c r="D60" i="4"/>
  <c r="E59" i="4"/>
  <c r="F59" i="4" s="1"/>
  <c r="F60" i="4" s="1"/>
  <c r="C65" i="1"/>
  <c r="C66" i="1" s="1"/>
  <c r="E71" i="1"/>
  <c r="B42" i="1"/>
  <c r="D66" i="1"/>
  <c r="C80" i="1"/>
  <c r="C81" i="1" s="1"/>
  <c r="D43" i="1"/>
  <c r="E37" i="4"/>
  <c r="E42" i="4" s="1"/>
  <c r="E66" i="1"/>
  <c r="E81" i="1"/>
  <c r="C51" i="4"/>
  <c r="D51" i="4" s="1"/>
  <c r="E51" i="4" s="1"/>
  <c r="F51" i="4" s="1"/>
  <c r="F52" i="4" s="1"/>
  <c r="F43" i="1"/>
  <c r="E108" i="1"/>
  <c r="B54" i="1"/>
  <c r="D31" i="4"/>
  <c r="D9" i="1"/>
  <c r="C43" i="1"/>
  <c r="C53" i="1"/>
  <c r="D54" i="1"/>
  <c r="C54" i="1"/>
  <c r="C48" i="1"/>
  <c r="B48" i="1"/>
  <c r="B37" i="4"/>
  <c r="B38" i="4" s="1"/>
  <c r="C36" i="4"/>
  <c r="B53" i="1"/>
  <c r="C83" i="4" l="1"/>
  <c r="E95" i="5"/>
  <c r="E43" i="4"/>
  <c r="D42" i="4"/>
  <c r="C57" i="5"/>
  <c r="D57" i="5"/>
  <c r="E95" i="1"/>
  <c r="E57" i="5"/>
  <c r="E116" i="5" s="1"/>
  <c r="B57" i="1"/>
  <c r="B97" i="5"/>
  <c r="C97" i="1"/>
  <c r="D33" i="4"/>
  <c r="B83" i="4"/>
  <c r="B85" i="4" s="1"/>
  <c r="E83" i="4"/>
  <c r="D65" i="5"/>
  <c r="D66" i="5" s="1"/>
  <c r="C65" i="5"/>
  <c r="C66" i="5" s="1"/>
  <c r="C97" i="5" s="1"/>
  <c r="D116" i="5"/>
  <c r="D117" i="5"/>
  <c r="C52" i="4"/>
  <c r="C53" i="4" s="1"/>
  <c r="C54" i="4" s="1"/>
  <c r="B43" i="5"/>
  <c r="B31" i="4"/>
  <c r="B41" i="4" s="1"/>
  <c r="B53" i="5"/>
  <c r="B57" i="5" s="1"/>
  <c r="C117" i="5"/>
  <c r="C116" i="5"/>
  <c r="F117" i="5"/>
  <c r="F116" i="5"/>
  <c r="F118" i="5" s="1"/>
  <c r="F63" i="5"/>
  <c r="F64" i="5" s="1"/>
  <c r="E64" i="5"/>
  <c r="E78" i="5"/>
  <c r="D79" i="5"/>
  <c r="D83" i="4"/>
  <c r="F61" i="4"/>
  <c r="F62" i="4" s="1"/>
  <c r="F53" i="4"/>
  <c r="F54" i="4"/>
  <c r="D61" i="4"/>
  <c r="D62" i="4" s="1"/>
  <c r="F83" i="4"/>
  <c r="C68" i="4"/>
  <c r="C69" i="4" s="1"/>
  <c r="D97" i="1"/>
  <c r="B43" i="1"/>
  <c r="B32" i="4"/>
  <c r="B33" i="4" s="1"/>
  <c r="E52" i="4"/>
  <c r="D52" i="4"/>
  <c r="D67" i="4"/>
  <c r="E66" i="4"/>
  <c r="E61" i="4"/>
  <c r="E62" i="4" s="1"/>
  <c r="F71" i="1"/>
  <c r="F72" i="1" s="1"/>
  <c r="E72" i="1"/>
  <c r="D46" i="1"/>
  <c r="E9" i="1"/>
  <c r="C57" i="1"/>
  <c r="C116" i="1" s="1"/>
  <c r="C38" i="4"/>
  <c r="C41" i="4"/>
  <c r="C45" i="4" s="1"/>
  <c r="B117" i="1"/>
  <c r="B116" i="1"/>
  <c r="E117" i="5" l="1"/>
  <c r="E118" i="5" s="1"/>
  <c r="C85" i="4"/>
  <c r="C104" i="4"/>
  <c r="F78" i="5"/>
  <c r="F79" i="5" s="1"/>
  <c r="E79" i="5"/>
  <c r="F65" i="5"/>
  <c r="F66" i="5" s="1"/>
  <c r="E65" i="5"/>
  <c r="E66" i="5" s="1"/>
  <c r="B116" i="5"/>
  <c r="B104" i="4" s="1"/>
  <c r="B117" i="5"/>
  <c r="C118" i="5"/>
  <c r="C120" i="5" s="1"/>
  <c r="D118" i="5"/>
  <c r="D80" i="5"/>
  <c r="D81" i="5" s="1"/>
  <c r="D97" i="5" s="1"/>
  <c r="D120" i="5" s="1"/>
  <c r="E53" i="4"/>
  <c r="E54" i="4" s="1"/>
  <c r="F73" i="1"/>
  <c r="F74" i="1" s="1"/>
  <c r="F97" i="1" s="1"/>
  <c r="E73" i="1"/>
  <c r="E74" i="1" s="1"/>
  <c r="E97" i="1" s="1"/>
  <c r="B42" i="4"/>
  <c r="B45" i="4" s="1"/>
  <c r="F66" i="4"/>
  <c r="F67" i="4" s="1"/>
  <c r="E67" i="4"/>
  <c r="D68" i="4"/>
  <c r="D69" i="4" s="1"/>
  <c r="D53" i="4"/>
  <c r="D54" i="4" s="1"/>
  <c r="D36" i="4"/>
  <c r="D48" i="1"/>
  <c r="D53" i="1"/>
  <c r="D57" i="1" s="1"/>
  <c r="D116" i="1" s="1"/>
  <c r="D104" i="4" s="1"/>
  <c r="E46" i="1"/>
  <c r="F9" i="1"/>
  <c r="F46" i="1" s="1"/>
  <c r="C117" i="1"/>
  <c r="C105" i="4" s="1"/>
  <c r="C106" i="4" s="1"/>
  <c r="C118" i="1"/>
  <c r="C120" i="1" s="1"/>
  <c r="B105" i="4"/>
  <c r="B118" i="1"/>
  <c r="B120" i="1" s="1"/>
  <c r="C108" i="4" l="1"/>
  <c r="B106" i="4"/>
  <c r="B108" i="4" s="1"/>
  <c r="E80" i="5"/>
  <c r="E81" i="5" s="1"/>
  <c r="E97" i="5" s="1"/>
  <c r="E120" i="5" s="1"/>
  <c r="F80" i="5"/>
  <c r="F81" i="5" s="1"/>
  <c r="F97" i="5" s="1"/>
  <c r="F120" i="5" s="1"/>
  <c r="B118" i="5"/>
  <c r="B120" i="5" s="1"/>
  <c r="D85" i="4"/>
  <c r="E68" i="4"/>
  <c r="E69" i="4" s="1"/>
  <c r="E85" i="4" s="1"/>
  <c r="F68" i="4"/>
  <c r="F69" i="4" s="1"/>
  <c r="F85" i="4" s="1"/>
  <c r="D117" i="1"/>
  <c r="D118" i="1" s="1"/>
  <c r="D120" i="1" s="1"/>
  <c r="E53" i="1"/>
  <c r="E57" i="1" s="1"/>
  <c r="E48" i="1"/>
  <c r="E36" i="4"/>
  <c r="F36" i="4"/>
  <c r="F53" i="1"/>
  <c r="F57" i="1" s="1"/>
  <c r="F48" i="1"/>
  <c r="D41" i="4"/>
  <c r="D45" i="4" s="1"/>
  <c r="D38" i="4"/>
  <c r="D105" i="4" l="1"/>
  <c r="D106" i="4" s="1"/>
  <c r="D108" i="4" s="1"/>
  <c r="F117" i="1"/>
  <c r="F116" i="1"/>
  <c r="F104" i="4" s="1"/>
  <c r="F41" i="4"/>
  <c r="F45" i="4" s="1"/>
  <c r="F38" i="4"/>
  <c r="E38" i="4"/>
  <c r="E41" i="4"/>
  <c r="E45" i="4" s="1"/>
  <c r="E117" i="1"/>
  <c r="E116" i="1"/>
  <c r="E104" i="4" s="1"/>
  <c r="E105" i="4" l="1"/>
  <c r="E106" i="4" s="1"/>
  <c r="E108" i="4" s="1"/>
  <c r="E118" i="1"/>
  <c r="E120" i="1" s="1"/>
  <c r="F105" i="4"/>
  <c r="F106" i="4" s="1"/>
  <c r="F108" i="4" s="1"/>
  <c r="F118" i="1"/>
  <c r="F120" i="1" s="1"/>
</calcChain>
</file>

<file path=xl/sharedStrings.xml><?xml version="1.0" encoding="utf-8"?>
<sst xmlns="http://schemas.openxmlformats.org/spreadsheetml/2006/main" count="455" uniqueCount="156">
  <si>
    <t>Year 1 Forecast</t>
  </si>
  <si>
    <t>Year 2 Forecast</t>
  </si>
  <si>
    <t>Year 3 Forecast</t>
  </si>
  <si>
    <t>Year 4 Forecast</t>
  </si>
  <si>
    <t>Year 5 Forecast</t>
  </si>
  <si>
    <t>Insert Academic Year ==&gt;</t>
  </si>
  <si>
    <t>Intake</t>
  </si>
  <si>
    <t xml:space="preserve">Returning Students Year 2 </t>
  </si>
  <si>
    <t>Returning Students Year 3</t>
  </si>
  <si>
    <t>Returning Students Year 4</t>
  </si>
  <si>
    <t>Returning Students Year 5</t>
  </si>
  <si>
    <t xml:space="preserve">Total Enrollment </t>
  </si>
  <si>
    <t>Domestic</t>
  </si>
  <si>
    <t>REVENUE</t>
  </si>
  <si>
    <t>Tuition</t>
  </si>
  <si>
    <t>Ancillary Fees</t>
  </si>
  <si>
    <t>International</t>
  </si>
  <si>
    <t>Revenue</t>
  </si>
  <si>
    <t>Tuition Revenue</t>
  </si>
  <si>
    <t>Ancillary Revenue</t>
  </si>
  <si>
    <t>Special Purpose Funding (if applicable)</t>
  </si>
  <si>
    <t>TOTAL REVENUE</t>
  </si>
  <si>
    <t>New Faculty Positions (Number)</t>
  </si>
  <si>
    <t>New Staff Positions (Number)</t>
  </si>
  <si>
    <t>Equipment (new and replacement)</t>
  </si>
  <si>
    <t>Scholarships and Bursaries</t>
  </si>
  <si>
    <t>New Program Name :</t>
  </si>
  <si>
    <t>Year 1</t>
  </si>
  <si>
    <t>Year 2</t>
  </si>
  <si>
    <t>Year 3</t>
  </si>
  <si>
    <t>Year 4</t>
  </si>
  <si>
    <t>Year 5</t>
  </si>
  <si>
    <t>Base Year</t>
  </si>
  <si>
    <t>Benefit rates - based on year</t>
  </si>
  <si>
    <t>BUFA</t>
  </si>
  <si>
    <t>Admin/Professional</t>
  </si>
  <si>
    <t>OSSTF</t>
  </si>
  <si>
    <t>CUPE 4207 unit 1</t>
  </si>
  <si>
    <t>Non-Union Instructor</t>
  </si>
  <si>
    <t>BUFA Overload</t>
  </si>
  <si>
    <t>BUFA overload</t>
  </si>
  <si>
    <t>CUPE 4207 Unit 1 Instructor</t>
  </si>
  <si>
    <t>CUPE 4207 Unit 1 TA</t>
  </si>
  <si>
    <t>per credit</t>
  </si>
  <si>
    <t>CUPE 4207 Unit 1 Marker/Grader</t>
  </si>
  <si>
    <t>per hour</t>
  </si>
  <si>
    <t>per credit/120 hours</t>
  </si>
  <si>
    <t>Ancillary Fee (estimate)</t>
  </si>
  <si>
    <t>Type of program (select from list):</t>
  </si>
  <si>
    <t>Total Domestic tuition</t>
  </si>
  <si>
    <t>ENROLLMENT (Headcount)</t>
  </si>
  <si>
    <t>Total International tuition</t>
  </si>
  <si>
    <t>Base Salary per Faculty</t>
  </si>
  <si>
    <t>Total New faculty cost</t>
  </si>
  <si>
    <t>Total Salary</t>
  </si>
  <si>
    <t>Benefits</t>
  </si>
  <si>
    <t xml:space="preserve">Benefits </t>
  </si>
  <si>
    <t>PERSONNEL</t>
  </si>
  <si>
    <t>Salary of new staff position</t>
  </si>
  <si>
    <t>Part-time Teaching costs</t>
  </si>
  <si>
    <t>New Faculty Positions</t>
  </si>
  <si>
    <t>New Ongoing Staff positions</t>
  </si>
  <si>
    <t>Stipend Transfer</t>
  </si>
  <si>
    <t># BUFA overload contracts (per credit)</t>
  </si>
  <si>
    <t>BUFA Overlod salary</t>
  </si>
  <si>
    <t># of Non-union instructors (per credit)</t>
  </si>
  <si>
    <t>Non-union Instructor salary</t>
  </si>
  <si>
    <t># of CUPE 4207 Unit 1 Instructors (per credit)</t>
  </si>
  <si>
    <t>CUPE 4207 Unit 1 Instructor salary</t>
  </si>
  <si>
    <t># of CUPE 4207 Unit 1 TAs (per credit)</t>
  </si>
  <si>
    <t>CUPE 4207 Unit 1 TAs salary</t>
  </si>
  <si>
    <t># of CUPE 4207 Unit 1 M/Gs hours</t>
  </si>
  <si>
    <t>CUPE 4207 Unit 1 M/Gs salary</t>
  </si>
  <si>
    <t>Total Part-time teaching salaries</t>
  </si>
  <si>
    <t>Total Part-Time Teaching costs</t>
  </si>
  <si>
    <t>Comments (if needed)</t>
  </si>
  <si>
    <t>(for tuition rate)</t>
  </si>
  <si>
    <t>OPERATING COSTS</t>
  </si>
  <si>
    <t>NET SURPLUS/DEFICIT</t>
  </si>
  <si>
    <t>Other operating costs</t>
  </si>
  <si>
    <t>Materials &amp; Supplies</t>
  </si>
  <si>
    <t>Marketing/Adversiting</t>
  </si>
  <si>
    <t>Direct program costs</t>
  </si>
  <si>
    <t>Total Direct program costs</t>
  </si>
  <si>
    <t>Start-up Costs</t>
  </si>
  <si>
    <t>PER amount</t>
  </si>
  <si>
    <t>Other</t>
  </si>
  <si>
    <t>TOTAL OPERATING COSTS</t>
  </si>
  <si>
    <t>TOTAL PERSONNEL COSTS</t>
  </si>
  <si>
    <t># Offices</t>
  </si>
  <si>
    <t># labs</t>
  </si>
  <si>
    <t>Faculty: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</si>
  <si>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Inputs to be made in the blue highlighted cells</t>
    </r>
  </si>
  <si>
    <t>Signoffs</t>
  </si>
  <si>
    <t>Dean</t>
  </si>
  <si>
    <t>Provost</t>
  </si>
  <si>
    <t>Date</t>
  </si>
  <si>
    <t>PER funding</t>
  </si>
  <si>
    <t>Continuing Faculty</t>
  </si>
  <si>
    <t>Continuing Staff</t>
  </si>
  <si>
    <t>New Ongoing OSSTF staff</t>
  </si>
  <si>
    <t>Incremental Co-op Costs</t>
  </si>
  <si>
    <t>Incremental Library Costs</t>
  </si>
  <si>
    <t>Direct Incremental costs</t>
  </si>
  <si>
    <t>Space needs (net new space)</t>
  </si>
  <si>
    <t>Rationale needs to be provided here if amounts are input</t>
  </si>
  <si>
    <t>New Ongoing Other staff</t>
  </si>
  <si>
    <t>Total New OSSTF Staff cost</t>
  </si>
  <si>
    <t>Total New Other Staff cost</t>
  </si>
  <si>
    <t>Domestic - Per term fee</t>
  </si>
  <si>
    <t>International - Per term fee</t>
  </si>
  <si>
    <t>Rationale for tuition rate</t>
  </si>
  <si>
    <t># of terms/credit taken per student</t>
  </si>
  <si>
    <t>Dean of Graduate Studies</t>
  </si>
  <si>
    <t>Research based</t>
  </si>
  <si>
    <t>Professional program</t>
  </si>
  <si>
    <t>Input per term/credit domestic tuition rate</t>
  </si>
  <si>
    <t>Input per term/credit international tuition rate</t>
  </si>
  <si>
    <t>If a professional program a 5% tuition increase will be assumed</t>
  </si>
  <si>
    <t>Masters</t>
  </si>
  <si>
    <t>PhD</t>
  </si>
  <si>
    <t>Both Master/PhD</t>
  </si>
  <si>
    <t>Scholarship per term amounts</t>
  </si>
  <si>
    <t>Other Scholarships</t>
  </si>
  <si>
    <t>Incremental Fellowship costs domestic- Research programs</t>
  </si>
  <si>
    <t>Incremental Fellowship costs int'l- Research programs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</si>
  <si>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Fill in details on the Masters or PhD tabs</t>
    </r>
  </si>
  <si>
    <t>ENROLLMENT INTERNATIONAL (Headcount)</t>
  </si>
  <si>
    <t>ENROLLMENT DOMESTIC (Headcount)</t>
  </si>
  <si>
    <t>See details on tab</t>
  </si>
  <si>
    <t>Scholarships - PhD, Domestic ($14,000/yr)</t>
  </si>
  <si>
    <t>Part-Time Teaching rates (use graduate complete rates for budget) - base year 2023-24</t>
  </si>
  <si>
    <t>Yes</t>
  </si>
  <si>
    <t>No</t>
  </si>
  <si>
    <t>Co-op Program:</t>
  </si>
  <si>
    <t>Co-op, if yes % of students in program:</t>
  </si>
  <si>
    <t>Co-op Revenue</t>
  </si>
  <si>
    <t>Co-op Fees</t>
  </si>
  <si>
    <t>Admin Fee</t>
  </si>
  <si>
    <t>Pre-Employment training (0N90)</t>
  </si>
  <si>
    <t>Job Search Fee</t>
  </si>
  <si>
    <t>Work term fee</t>
  </si>
  <si>
    <t>University Overhead - student specific (10% of revenue)</t>
  </si>
  <si>
    <t>University Overhead - other (14% of revenue)</t>
  </si>
  <si>
    <t>Does this require new space for Capital?</t>
  </si>
  <si>
    <t>If yes - need a business case for Capital</t>
  </si>
  <si>
    <t>Proposed Budget for Major Modifications Program &amp; Resource Template - Graduate Masters</t>
  </si>
  <si>
    <t>Please noted only incremental/new revenue and expenses in this file</t>
  </si>
  <si>
    <t>Major Modification Program:</t>
  </si>
  <si>
    <t>Proposed Budget for Major Modifications Program &amp; Resource Template - Graduate PhD</t>
  </si>
  <si>
    <t>Please note only incremental/new revenue and expenses in this file</t>
  </si>
  <si>
    <t>Summary Proposed Budget for Major Modification Program &amp; Resource Template - Graduate and PhD</t>
  </si>
  <si>
    <t>2025-26</t>
  </si>
  <si>
    <t>Scholarships - Masters, Domestic ($8,500/yr)</t>
  </si>
  <si>
    <t>Scholarships - Masters, International ($15,500/yr)</t>
  </si>
  <si>
    <t>Scholarships - PhD, International ($20,500/yr)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</si>
</sst>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164" formatCode="_(* #,##0.00_);_(* \(#,##0.00\);_(* &quot;-&quot;??_);_(@_)"/>
    <numFmt numFmtId="165" formatCode="&quot;$&quot;#,##0.00"/>
    <numFmt numFmtId="166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4" borderId="0" xfId="0" applyFont="1" applyFill="1"/>
    <xf numFmtId="0" fontId="2" fillId="0" borderId="9" xfId="0" applyFont="1" applyBorder="1" applyAlignment="1">
      <alignment horizontal="center"/>
    </xf>
    <xf numFmtId="164" fontId="0" fillId="0" borderId="0" xfId="1" applyFont="1"/>
    <xf numFmtId="9" fontId="0" fillId="0" borderId="0" xfId="2" applyFont="1"/>
    <xf numFmtId="164" fontId="0" fillId="0" borderId="0" xfId="0" applyNumberFormat="1"/>
    <xf numFmtId="10" fontId="0" fillId="0" borderId="0" xfId="2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right"/>
    </xf>
    <xf numFmtId="0" fontId="0" fillId="0" borderId="4" xfId="0" applyBorder="1"/>
    <xf numFmtId="0" fontId="3" fillId="0" borderId="4" xfId="0" applyFont="1" applyBorder="1" applyAlignment="1">
      <alignment horizontal="right"/>
    </xf>
    <xf numFmtId="0" fontId="2" fillId="0" borderId="4" xfId="0" applyFont="1" applyBorder="1"/>
    <xf numFmtId="0" fontId="0" fillId="0" borderId="4" xfId="0" applyBorder="1" applyAlignment="1">
      <alignment horizontal="left" indent="2"/>
    </xf>
    <xf numFmtId="0" fontId="2" fillId="0" borderId="4" xfId="0" applyFont="1" applyBorder="1" applyAlignment="1">
      <alignment horizontal="left" indent="2"/>
    </xf>
    <xf numFmtId="0" fontId="0" fillId="2" borderId="6" xfId="0" applyFill="1" applyBorder="1"/>
    <xf numFmtId="7" fontId="0" fillId="2" borderId="6" xfId="0" applyNumberFormat="1" applyFill="1" applyBorder="1"/>
    <xf numFmtId="0" fontId="2" fillId="0" borderId="7" xfId="0" applyFont="1" applyBorder="1"/>
    <xf numFmtId="7" fontId="0" fillId="0" borderId="7" xfId="0" applyNumberFormat="1" applyBorder="1"/>
    <xf numFmtId="0" fontId="0" fillId="0" borderId="5" xfId="0" applyBorder="1" applyAlignment="1">
      <alignment horizontal="left" indent="2"/>
    </xf>
    <xf numFmtId="0" fontId="2" fillId="0" borderId="5" xfId="0" applyFont="1" applyBorder="1" applyAlignment="1">
      <alignment horizontal="left"/>
    </xf>
    <xf numFmtId="0" fontId="2" fillId="2" borderId="6" xfId="0" applyFont="1" applyFill="1" applyBorder="1" applyAlignment="1">
      <alignment horizontal="left" indent="2"/>
    </xf>
    <xf numFmtId="0" fontId="0" fillId="0" borderId="4" xfId="0" applyBorder="1" applyAlignment="1">
      <alignment horizontal="left" indent="1"/>
    </xf>
    <xf numFmtId="165" fontId="2" fillId="0" borderId="4" xfId="0" applyNumberFormat="1" applyFont="1" applyBorder="1"/>
    <xf numFmtId="0" fontId="2" fillId="2" borderId="6" xfId="0" applyFont="1" applyFill="1" applyBorder="1" applyAlignment="1">
      <alignment horizontal="left"/>
    </xf>
    <xf numFmtId="165" fontId="0" fillId="2" borderId="6" xfId="0" applyNumberFormat="1" applyFill="1" applyBorder="1"/>
    <xf numFmtId="0" fontId="2" fillId="0" borderId="5" xfId="0" applyFont="1" applyBorder="1"/>
    <xf numFmtId="0" fontId="2" fillId="0" borderId="8" xfId="0" applyFont="1" applyBorder="1"/>
    <xf numFmtId="0" fontId="2" fillId="3" borderId="6" xfId="0" applyFont="1" applyFill="1" applyBorder="1"/>
    <xf numFmtId="165" fontId="0" fillId="3" borderId="6" xfId="0" applyNumberFormat="1" applyFill="1" applyBorder="1"/>
    <xf numFmtId="0" fontId="0" fillId="0" borderId="4" xfId="0" applyBorder="1" applyAlignment="1">
      <alignment horizontal="left" wrapText="1" indent="1"/>
    </xf>
    <xf numFmtId="0" fontId="3" fillId="0" borderId="4" xfId="0" applyFont="1" applyBorder="1" applyAlignment="1">
      <alignment horizontal="left" indent="2"/>
    </xf>
    <xf numFmtId="0" fontId="3" fillId="0" borderId="0" xfId="0" applyFont="1"/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4" fillId="0" borderId="0" xfId="0" applyFont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0" fillId="5" borderId="4" xfId="0" applyFill="1" applyBorder="1"/>
    <xf numFmtId="2" fontId="0" fillId="5" borderId="4" xfId="0" applyNumberFormat="1" applyFill="1" applyBorder="1"/>
    <xf numFmtId="165" fontId="0" fillId="5" borderId="4" xfId="0" applyNumberFormat="1" applyFill="1" applyBorder="1"/>
    <xf numFmtId="164" fontId="1" fillId="5" borderId="4" xfId="1" applyFont="1" applyFill="1" applyBorder="1"/>
    <xf numFmtId="0" fontId="0" fillId="0" borderId="8" xfId="0" applyBorder="1"/>
    <xf numFmtId="0" fontId="0" fillId="0" borderId="5" xfId="0" applyBorder="1"/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2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0" fillId="0" borderId="3" xfId="0" applyBorder="1"/>
    <xf numFmtId="165" fontId="0" fillId="0" borderId="7" xfId="0" applyNumberFormat="1" applyBorder="1"/>
    <xf numFmtId="0" fontId="2" fillId="0" borderId="10" xfId="0" applyFont="1" applyBorder="1" applyAlignment="1">
      <alignment horizontal="left"/>
    </xf>
    <xf numFmtId="165" fontId="0" fillId="0" borderId="10" xfId="0" applyNumberFormat="1" applyBorder="1"/>
    <xf numFmtId="0" fontId="2" fillId="0" borderId="7" xfId="0" applyFont="1" applyBorder="1" applyAlignment="1">
      <alignment horizontal="left" indent="1"/>
    </xf>
    <xf numFmtId="0" fontId="0" fillId="0" borderId="7" xfId="0" applyBorder="1" applyAlignment="1">
      <alignment horizontal="left" indent="1"/>
    </xf>
    <xf numFmtId="166" fontId="0" fillId="0" borderId="0" xfId="1" applyNumberFormat="1" applyFont="1"/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17" xfId="0" applyBorder="1"/>
    <xf numFmtId="0" fontId="2" fillId="0" borderId="16" xfId="0" applyFont="1" applyBorder="1"/>
    <xf numFmtId="0" fontId="2" fillId="0" borderId="9" xfId="0" applyFont="1" applyBorder="1"/>
    <xf numFmtId="0" fontId="2" fillId="0" borderId="17" xfId="0" applyFont="1" applyBorder="1"/>
    <xf numFmtId="0" fontId="0" fillId="5" borderId="0" xfId="0" applyFill="1"/>
    <xf numFmtId="0" fontId="2" fillId="0" borderId="0" xfId="0" applyFont="1" applyAlignment="1">
      <alignment horizontal="right"/>
    </xf>
    <xf numFmtId="0" fontId="2" fillId="3" borderId="0" xfId="0" applyFont="1" applyFill="1"/>
    <xf numFmtId="165" fontId="0" fillId="3" borderId="0" xfId="0" applyNumberFormat="1" applyFill="1"/>
    <xf numFmtId="166" fontId="1" fillId="5" borderId="1" xfId="1" applyNumberFormat="1" applyFont="1" applyFill="1" applyBorder="1"/>
    <xf numFmtId="166" fontId="0" fillId="0" borderId="0" xfId="0" applyNumberFormat="1"/>
    <xf numFmtId="0" fontId="0" fillId="0" borderId="2" xfId="0" applyBorder="1"/>
    <xf numFmtId="0" fontId="2" fillId="0" borderId="1" xfId="0" applyFont="1" applyBorder="1"/>
    <xf numFmtId="166" fontId="1" fillId="0" borderId="1" xfId="1" applyNumberFormat="1" applyFont="1" applyFill="1" applyBorder="1"/>
    <xf numFmtId="49" fontId="2" fillId="2" borderId="2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2" fontId="0" fillId="0" borderId="4" xfId="0" applyNumberFormat="1" applyBorder="1"/>
    <xf numFmtId="164" fontId="1" fillId="0" borderId="4" xfId="1" applyFont="1" applyFill="1" applyBorder="1"/>
    <xf numFmtId="165" fontId="0" fillId="0" borderId="6" xfId="0" applyNumberFormat="1" applyBorder="1"/>
    <xf numFmtId="166" fontId="0" fillId="0" borderId="4" xfId="1" applyNumberFormat="1" applyFont="1" applyBorder="1"/>
    <xf numFmtId="166" fontId="0" fillId="0" borderId="4" xfId="1" applyNumberFormat="1" applyFont="1" applyFill="1" applyBorder="1"/>
    <xf numFmtId="166" fontId="2" fillId="0" borderId="4" xfId="1" applyNumberFormat="1" applyFont="1" applyBorder="1"/>
    <xf numFmtId="166" fontId="0" fillId="0" borderId="5" xfId="1" applyNumberFormat="1" applyFont="1" applyFill="1" applyBorder="1"/>
    <xf numFmtId="166" fontId="2" fillId="0" borderId="5" xfId="1" applyNumberFormat="1" applyFont="1" applyBorder="1"/>
    <xf numFmtId="166" fontId="3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5" xfId="1" applyNumberFormat="1" applyFont="1" applyFill="1" applyBorder="1"/>
    <xf numFmtId="166" fontId="0" fillId="0" borderId="7" xfId="1" applyNumberFormat="1" applyFont="1" applyFill="1" applyBorder="1"/>
    <xf numFmtId="166" fontId="0" fillId="2" borderId="6" xfId="1" applyNumberFormat="1" applyFont="1" applyFill="1" applyBorder="1"/>
    <xf numFmtId="166" fontId="2" fillId="0" borderId="8" xfId="1" applyNumberFormat="1" applyFont="1" applyBorder="1"/>
    <xf numFmtId="166" fontId="0" fillId="5" borderId="5" xfId="1" applyNumberFormat="1" applyFont="1" applyFill="1" applyBorder="1"/>
    <xf numFmtId="166" fontId="0" fillId="5" borderId="4" xfId="1" applyNumberFormat="1" applyFont="1" applyFill="1" applyBorder="1"/>
    <xf numFmtId="166" fontId="0" fillId="5" borderId="7" xfId="1" applyNumberFormat="1" applyFont="1" applyFill="1" applyBorder="1"/>
    <xf numFmtId="166" fontId="2" fillId="5" borderId="4" xfId="1" applyNumberFormat="1" applyFont="1" applyFill="1" applyBorder="1"/>
    <xf numFmtId="166" fontId="3" fillId="0" borderId="8" xfId="1" applyNumberFormat="1" applyFont="1" applyBorder="1" applyAlignment="1">
      <alignment wrapText="1"/>
    </xf>
    <xf numFmtId="0" fontId="2" fillId="5" borderId="4" xfId="0" applyFont="1" applyFill="1" applyBorder="1"/>
    <xf numFmtId="0" fontId="0" fillId="5" borderId="3" xfId="0" applyFill="1" applyBorder="1"/>
    <xf numFmtId="166" fontId="1" fillId="0" borderId="4" xfId="1" applyNumberFormat="1" applyFont="1" applyBorder="1"/>
    <xf numFmtId="164" fontId="2" fillId="0" borderId="0" xfId="1" applyFont="1"/>
    <xf numFmtId="9" fontId="1" fillId="5" borderId="1" xfId="2" applyFont="1" applyFill="1" applyBorder="1"/>
    <xf numFmtId="166" fontId="0" fillId="0" borderId="8" xfId="1" applyNumberFormat="1" applyFont="1" applyFill="1" applyBorder="1"/>
    <xf numFmtId="0" fontId="0" fillId="0" borderId="17" xfId="0" applyBorder="1" applyAlignment="1">
      <alignment horizontal="left" indent="1"/>
    </xf>
    <xf numFmtId="0" fontId="0" fillId="0" borderId="15" xfId="0" applyBorder="1" applyAlignment="1">
      <alignment horizontal="left" indent="1"/>
    </xf>
    <xf numFmtId="166" fontId="0" fillId="0" borderId="5" xfId="1" applyNumberFormat="1" applyFont="1" applyBorder="1"/>
    <xf numFmtId="164" fontId="0" fillId="0" borderId="2" xfId="0" applyNumberFormat="1" applyBorder="1"/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A814B-931A-4A85-B65E-63765C4A2084}">
  <sheetPr>
    <tabColor theme="9" tint="-0.249977111117893"/>
    <pageSetUpPr fitToPage="1"/>
  </sheetPr>
  <dimension ref="A1:H12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9" sqref="A9"/>
      <selection pane="bottomRight" activeCell="A2" sqref="A2"/>
    </sheetView>
  </sheetViews>
  <sheetFormatPr defaultColWidth="9.140625" defaultRowHeight="15" x14ac:dyDescent="0.25"/>
  <cols>
    <col min="1" max="1" width="44.42578125" customWidth="1"/>
    <col min="2" max="4" width="13.7109375" customWidth="1"/>
    <col min="5" max="6" width="13.42578125" bestFit="1" customWidth="1"/>
    <col min="7" max="7" width="51" customWidth="1"/>
    <col min="8" max="8" width="13.7109375" bestFit="1" customWidth="1"/>
    <col min="9" max="9" width="15.7109375" bestFit="1" customWidth="1"/>
  </cols>
  <sheetData>
    <row r="1" spans="1:8" x14ac:dyDescent="0.25">
      <c r="A1" s="113" t="s">
        <v>151</v>
      </c>
      <c r="B1" s="113"/>
      <c r="C1" s="113"/>
      <c r="D1" s="113"/>
      <c r="E1" s="113"/>
      <c r="F1" s="113"/>
    </row>
    <row r="2" spans="1:8" x14ac:dyDescent="0.25">
      <c r="A2" t="s">
        <v>126</v>
      </c>
      <c r="B2" s="3"/>
      <c r="C2" s="3"/>
      <c r="D2" s="3"/>
      <c r="E2" s="3"/>
      <c r="F2" s="3"/>
    </row>
    <row r="3" spans="1:8" x14ac:dyDescent="0.25">
      <c r="A3" s="3" t="s">
        <v>150</v>
      </c>
      <c r="B3" s="3"/>
      <c r="C3" s="3"/>
      <c r="D3" s="3"/>
      <c r="E3" s="3"/>
      <c r="F3" s="3"/>
    </row>
    <row r="4" spans="1:8" x14ac:dyDescent="0.25">
      <c r="A4" s="68"/>
      <c r="B4" s="69"/>
      <c r="C4" s="69"/>
      <c r="D4" s="69"/>
      <c r="E4" s="69"/>
      <c r="F4" s="69"/>
    </row>
    <row r="5" spans="1:8" x14ac:dyDescent="0.25">
      <c r="A5" s="59" t="s">
        <v>91</v>
      </c>
      <c r="B5" s="80">
        <f>'Proposed Budget - Masters'!B5</f>
        <v>0</v>
      </c>
      <c r="C5" s="81"/>
      <c r="D5" s="82"/>
      <c r="E5" s="1"/>
      <c r="F5" s="70"/>
      <c r="G5" s="47" t="s">
        <v>75</v>
      </c>
    </row>
    <row r="6" spans="1:8" x14ac:dyDescent="0.25">
      <c r="A6" s="11" t="s">
        <v>26</v>
      </c>
      <c r="B6" s="83">
        <f>'Proposed Budget - Masters'!B6</f>
        <v>0</v>
      </c>
      <c r="C6" s="81"/>
      <c r="D6" s="82"/>
      <c r="E6" s="1"/>
      <c r="F6" s="2"/>
      <c r="G6" s="46"/>
    </row>
    <row r="7" spans="1:8" x14ac:dyDescent="0.25">
      <c r="A7" s="11" t="s">
        <v>48</v>
      </c>
      <c r="B7" s="78" t="str">
        <f>'Proposed Budget - Masters'!B7</f>
        <v>Professional program</v>
      </c>
      <c r="C7" s="1"/>
      <c r="D7" s="52" t="s">
        <v>76</v>
      </c>
      <c r="E7" s="1"/>
      <c r="F7" s="2"/>
      <c r="G7" s="45"/>
    </row>
    <row r="8" spans="1:8" x14ac:dyDescent="0.25">
      <c r="A8" s="11" t="s">
        <v>116</v>
      </c>
      <c r="B8" s="79"/>
      <c r="C8" s="77" t="s">
        <v>129</v>
      </c>
      <c r="D8" s="52"/>
      <c r="E8" s="1"/>
      <c r="F8" s="2"/>
      <c r="G8" s="45"/>
      <c r="H8" t="s">
        <v>111</v>
      </c>
    </row>
    <row r="9" spans="1:8" x14ac:dyDescent="0.25">
      <c r="A9" s="11" t="s">
        <v>117</v>
      </c>
      <c r="B9" s="79"/>
      <c r="C9" s="77" t="s">
        <v>129</v>
      </c>
      <c r="D9" s="52"/>
      <c r="E9" s="1"/>
      <c r="F9" s="2"/>
      <c r="G9" s="45"/>
      <c r="H9" t="s">
        <v>111</v>
      </c>
    </row>
    <row r="10" spans="1:8" x14ac:dyDescent="0.25">
      <c r="A10" s="12"/>
      <c r="B10" s="12"/>
      <c r="C10" s="12"/>
      <c r="D10" s="12"/>
      <c r="E10" s="12"/>
      <c r="F10" s="12"/>
      <c r="G10" s="45"/>
    </row>
    <row r="11" spans="1:8" ht="30" x14ac:dyDescent="0.25">
      <c r="A11" s="12"/>
      <c r="B11" s="36" t="s">
        <v>0</v>
      </c>
      <c r="C11" s="36" t="s">
        <v>1</v>
      </c>
      <c r="D11" s="36" t="s">
        <v>2</v>
      </c>
      <c r="E11" s="36" t="s">
        <v>3</v>
      </c>
      <c r="F11" s="36" t="s">
        <v>4</v>
      </c>
      <c r="G11" s="45"/>
    </row>
    <row r="12" spans="1:8" x14ac:dyDescent="0.25">
      <c r="A12" s="13" t="s">
        <v>5</v>
      </c>
      <c r="B12" s="12">
        <f>'Proposed Budget - Masters'!B14</f>
        <v>0</v>
      </c>
      <c r="C12" s="12">
        <f>'Proposed Budget - Masters'!C14</f>
        <v>0</v>
      </c>
      <c r="D12" s="12">
        <f>'Proposed Budget - Masters'!D14</f>
        <v>0</v>
      </c>
      <c r="E12" s="12">
        <f>'Proposed Budget - Masters'!E14</f>
        <v>0</v>
      </c>
      <c r="F12" s="12">
        <f>'Proposed Budget - Masters'!F14</f>
        <v>0</v>
      </c>
      <c r="G12" s="48"/>
    </row>
    <row r="13" spans="1:8" x14ac:dyDescent="0.25">
      <c r="A13" s="14" t="s">
        <v>50</v>
      </c>
      <c r="B13" s="12"/>
      <c r="C13" s="12"/>
      <c r="D13" s="12"/>
      <c r="E13" s="12"/>
      <c r="F13" s="12"/>
      <c r="G13" s="48"/>
    </row>
    <row r="14" spans="1:8" x14ac:dyDescent="0.25">
      <c r="A14" s="15" t="s">
        <v>6</v>
      </c>
      <c r="B14" s="12">
        <f>'Proposed Budget - Masters'!B16+'Proposed Budget - PhD'!B16</f>
        <v>0</v>
      </c>
      <c r="C14" s="12">
        <f>'Proposed Budget - Masters'!C16+'Proposed Budget - PhD'!C16</f>
        <v>0</v>
      </c>
      <c r="D14" s="12">
        <f>'Proposed Budget - Masters'!D16+'Proposed Budget - PhD'!D16</f>
        <v>0</v>
      </c>
      <c r="E14" s="12">
        <f>'Proposed Budget - Masters'!E16+'Proposed Budget - PhD'!E16</f>
        <v>0</v>
      </c>
      <c r="F14" s="12">
        <f>'Proposed Budget - Masters'!F16+'Proposed Budget - PhD'!F16</f>
        <v>0</v>
      </c>
      <c r="G14" s="48"/>
    </row>
    <row r="15" spans="1:8" x14ac:dyDescent="0.25">
      <c r="A15" s="15" t="s">
        <v>7</v>
      </c>
      <c r="B15" s="12">
        <f>'Proposed Budget - Masters'!B17+'Proposed Budget - PhD'!B17</f>
        <v>0</v>
      </c>
      <c r="C15" s="12">
        <f>'Proposed Budget - Masters'!C17+'Proposed Budget - PhD'!C17</f>
        <v>0</v>
      </c>
      <c r="D15" s="12">
        <f>'Proposed Budget - Masters'!D17+'Proposed Budget - PhD'!D17</f>
        <v>0</v>
      </c>
      <c r="E15" s="12">
        <f>'Proposed Budget - Masters'!E17+'Proposed Budget - PhD'!E17</f>
        <v>0</v>
      </c>
      <c r="F15" s="12">
        <f>'Proposed Budget - Masters'!F17+'Proposed Budget - PhD'!F17</f>
        <v>0</v>
      </c>
      <c r="G15" s="48"/>
    </row>
    <row r="16" spans="1:8" x14ac:dyDescent="0.25">
      <c r="A16" s="15" t="s">
        <v>8</v>
      </c>
      <c r="B16" s="12">
        <f>'Proposed Budget - Masters'!B18+'Proposed Budget - PhD'!B18</f>
        <v>0</v>
      </c>
      <c r="C16" s="12">
        <f>'Proposed Budget - Masters'!C18+'Proposed Budget - PhD'!C18</f>
        <v>0</v>
      </c>
      <c r="D16" s="12">
        <f>'Proposed Budget - Masters'!D18+'Proposed Budget - PhD'!D18</f>
        <v>0</v>
      </c>
      <c r="E16" s="12">
        <f>'Proposed Budget - Masters'!E18+'Proposed Budget - PhD'!E18</f>
        <v>0</v>
      </c>
      <c r="F16" s="12">
        <f>'Proposed Budget - Masters'!F18+'Proposed Budget - PhD'!F18</f>
        <v>0</v>
      </c>
      <c r="G16" s="48"/>
    </row>
    <row r="17" spans="1:7" x14ac:dyDescent="0.25">
      <c r="A17" s="15" t="s">
        <v>9</v>
      </c>
      <c r="B17" s="12">
        <f>'Proposed Budget - Masters'!B19+'Proposed Budget - PhD'!B19</f>
        <v>0</v>
      </c>
      <c r="C17" s="12">
        <f>'Proposed Budget - Masters'!C19+'Proposed Budget - PhD'!C19</f>
        <v>0</v>
      </c>
      <c r="D17" s="12">
        <f>'Proposed Budget - Masters'!D19+'Proposed Budget - PhD'!D19</f>
        <v>0</v>
      </c>
      <c r="E17" s="12">
        <f>'Proposed Budget - Masters'!E19+'Proposed Budget - PhD'!E19</f>
        <v>0</v>
      </c>
      <c r="F17" s="12">
        <f>'Proposed Budget - Masters'!F19+'Proposed Budget - PhD'!F19</f>
        <v>0</v>
      </c>
      <c r="G17" s="48"/>
    </row>
    <row r="18" spans="1:7" x14ac:dyDescent="0.25">
      <c r="A18" s="15" t="s">
        <v>10</v>
      </c>
      <c r="B18" s="12">
        <f>'Proposed Budget - Masters'!B20+'Proposed Budget - PhD'!B20</f>
        <v>0</v>
      </c>
      <c r="C18" s="12">
        <f>'Proposed Budget - Masters'!C20+'Proposed Budget - PhD'!C20</f>
        <v>0</v>
      </c>
      <c r="D18" s="12">
        <f>'Proposed Budget - Masters'!D20+'Proposed Budget - PhD'!D20</f>
        <v>0</v>
      </c>
      <c r="E18" s="12">
        <f>'Proposed Budget - Masters'!E20+'Proposed Budget - PhD'!E20</f>
        <v>0</v>
      </c>
      <c r="F18" s="12">
        <f>'Proposed Budget - Masters'!F20+'Proposed Budget - PhD'!F20</f>
        <v>0</v>
      </c>
      <c r="G18" s="48"/>
    </row>
    <row r="19" spans="1:7" x14ac:dyDescent="0.25">
      <c r="A19" s="14" t="s">
        <v>11</v>
      </c>
      <c r="B19" s="14">
        <f>SUM(B14:B18)</f>
        <v>0</v>
      </c>
      <c r="C19" s="14">
        <f t="shared" ref="C19:F19" si="0">SUM(,C14:C18)</f>
        <v>0</v>
      </c>
      <c r="D19" s="14">
        <f t="shared" si="0"/>
        <v>0</v>
      </c>
      <c r="E19" s="14">
        <f t="shared" si="0"/>
        <v>0</v>
      </c>
      <c r="F19" s="14">
        <f t="shared" si="0"/>
        <v>0</v>
      </c>
      <c r="G19" s="48"/>
    </row>
    <row r="20" spans="1:7" hidden="1" x14ac:dyDescent="0.25">
      <c r="A20" s="14"/>
      <c r="B20" s="12"/>
      <c r="C20" s="12"/>
      <c r="D20" s="12"/>
      <c r="E20" s="12"/>
      <c r="F20" s="12"/>
      <c r="G20" s="48"/>
    </row>
    <row r="21" spans="1:7" hidden="1" x14ac:dyDescent="0.25">
      <c r="A21" s="14" t="s">
        <v>112</v>
      </c>
      <c r="B21" s="12"/>
      <c r="C21" s="12"/>
      <c r="D21" s="12"/>
      <c r="E21" s="12"/>
      <c r="F21" s="12"/>
      <c r="G21" s="48"/>
    </row>
    <row r="22" spans="1:7" hidden="1" x14ac:dyDescent="0.25">
      <c r="A22" s="15" t="s">
        <v>6</v>
      </c>
      <c r="B22" s="41">
        <f>'Proposed Budget - Masters'!B32+'Proposed Budget - PhD'!B32</f>
        <v>0</v>
      </c>
      <c r="C22" s="41">
        <f>'Proposed Budget - Masters'!C32+'Proposed Budget - PhD'!C32</f>
        <v>0</v>
      </c>
      <c r="D22" s="41">
        <f>'Proposed Budget - Masters'!D32+'Proposed Budget - PhD'!D32</f>
        <v>0</v>
      </c>
      <c r="E22" s="41">
        <f>'Proposed Budget - Masters'!E32+'Proposed Budget - PhD'!E32</f>
        <v>0</v>
      </c>
      <c r="F22" s="41">
        <f>'Proposed Budget - Masters'!F32+'Proposed Budget - PhD'!F32</f>
        <v>0</v>
      </c>
      <c r="G22" s="48"/>
    </row>
    <row r="23" spans="1:7" hidden="1" x14ac:dyDescent="0.25">
      <c r="A23" s="15" t="s">
        <v>7</v>
      </c>
      <c r="B23" s="41">
        <f>'Proposed Budget - Masters'!B33+'Proposed Budget - PhD'!B33</f>
        <v>0</v>
      </c>
      <c r="C23" s="41">
        <f>'Proposed Budget - Masters'!C33+'Proposed Budget - PhD'!C33</f>
        <v>0</v>
      </c>
      <c r="D23" s="41">
        <f>'Proposed Budget - Masters'!D33+'Proposed Budget - PhD'!D33</f>
        <v>0</v>
      </c>
      <c r="E23" s="41">
        <f>'Proposed Budget - Masters'!E33+'Proposed Budget - PhD'!E33</f>
        <v>0</v>
      </c>
      <c r="F23" s="41">
        <f>'Proposed Budget - Masters'!F33+'Proposed Budget - PhD'!F33</f>
        <v>0</v>
      </c>
      <c r="G23" s="48"/>
    </row>
    <row r="24" spans="1:7" hidden="1" x14ac:dyDescent="0.25">
      <c r="A24" s="15" t="s">
        <v>8</v>
      </c>
      <c r="B24" s="41">
        <f>'Proposed Budget - Masters'!B34+'Proposed Budget - PhD'!B34</f>
        <v>0</v>
      </c>
      <c r="C24" s="41">
        <f>'Proposed Budget - Masters'!C34+'Proposed Budget - PhD'!C34</f>
        <v>0</v>
      </c>
      <c r="D24" s="41">
        <f>'Proposed Budget - Masters'!D34+'Proposed Budget - PhD'!D34</f>
        <v>0</v>
      </c>
      <c r="E24" s="41">
        <f>'Proposed Budget - Masters'!E34+'Proposed Budget - PhD'!E34</f>
        <v>0</v>
      </c>
      <c r="F24" s="41">
        <f>'Proposed Budget - Masters'!F34+'Proposed Budget - PhD'!F34</f>
        <v>0</v>
      </c>
      <c r="G24" s="48"/>
    </row>
    <row r="25" spans="1:7" hidden="1" x14ac:dyDescent="0.25">
      <c r="A25" s="15" t="s">
        <v>9</v>
      </c>
      <c r="B25" s="41">
        <f>'Proposed Budget - Masters'!B35+'Proposed Budget - PhD'!B35</f>
        <v>0</v>
      </c>
      <c r="C25" s="41">
        <f>'Proposed Budget - Masters'!C35+'Proposed Budget - PhD'!C35</f>
        <v>0</v>
      </c>
      <c r="D25" s="41">
        <f>'Proposed Budget - Masters'!D35+'Proposed Budget - PhD'!D35</f>
        <v>0</v>
      </c>
      <c r="E25" s="41">
        <f>'Proposed Budget - Masters'!E35+'Proposed Budget - PhD'!E35</f>
        <v>0</v>
      </c>
      <c r="F25" s="41">
        <f>'Proposed Budget - Masters'!F35+'Proposed Budget - PhD'!F35</f>
        <v>0</v>
      </c>
      <c r="G25" s="48"/>
    </row>
    <row r="26" spans="1:7" hidden="1" x14ac:dyDescent="0.25">
      <c r="A26" s="15" t="s">
        <v>10</v>
      </c>
      <c r="B26" s="41">
        <f>'Proposed Budget - Masters'!B36+'Proposed Budget - PhD'!B36</f>
        <v>0</v>
      </c>
      <c r="C26" s="41">
        <f>'Proposed Budget - Masters'!C36+'Proposed Budget - PhD'!C36</f>
        <v>0</v>
      </c>
      <c r="D26" s="41">
        <f>'Proposed Budget - Masters'!D36+'Proposed Budget - PhD'!D36</f>
        <v>0</v>
      </c>
      <c r="E26" s="41">
        <f>'Proposed Budget - Masters'!E36+'Proposed Budget - PhD'!E36</f>
        <v>0</v>
      </c>
      <c r="F26" s="41">
        <f>'Proposed Budget - Masters'!F36+'Proposed Budget - PhD'!F36</f>
        <v>0</v>
      </c>
      <c r="G26" s="48"/>
    </row>
    <row r="27" spans="1:7" ht="15.75" thickBot="1" x14ac:dyDescent="0.3">
      <c r="A27" s="14"/>
      <c r="B27" s="12"/>
      <c r="C27" s="12"/>
      <c r="D27" s="12"/>
      <c r="E27" s="12"/>
      <c r="F27" s="12"/>
      <c r="G27" s="48"/>
    </row>
    <row r="28" spans="1:7" ht="6.75" customHeight="1" thickBot="1" x14ac:dyDescent="0.3">
      <c r="A28" s="17"/>
      <c r="B28" s="18"/>
      <c r="C28" s="18"/>
      <c r="D28" s="18"/>
      <c r="E28" s="18"/>
      <c r="F28" s="18"/>
      <c r="G28" s="48"/>
    </row>
    <row r="29" spans="1:7" x14ac:dyDescent="0.25">
      <c r="A29" s="19" t="s">
        <v>13</v>
      </c>
      <c r="B29" s="20"/>
      <c r="C29" s="20"/>
      <c r="D29" s="20"/>
      <c r="E29" s="20"/>
      <c r="F29" s="20"/>
      <c r="G29" s="48"/>
    </row>
    <row r="30" spans="1:7" x14ac:dyDescent="0.25">
      <c r="A30" s="14" t="s">
        <v>12</v>
      </c>
      <c r="B30" s="12"/>
      <c r="C30" s="12"/>
      <c r="D30" s="12"/>
      <c r="E30" s="12"/>
      <c r="F30" s="12"/>
      <c r="G30" s="48"/>
    </row>
    <row r="31" spans="1:7" x14ac:dyDescent="0.25">
      <c r="A31" s="15" t="s">
        <v>14</v>
      </c>
      <c r="B31" s="87">
        <f>'Proposed Budget - Masters'!B41+'Proposed Budget - PhD'!B41</f>
        <v>0</v>
      </c>
      <c r="C31" s="87">
        <f>'Proposed Budget - Masters'!C41+'Proposed Budget - PhD'!C41</f>
        <v>0</v>
      </c>
      <c r="D31" s="87">
        <f>'Proposed Budget - Masters'!D41+'Proposed Budget - PhD'!D41</f>
        <v>0</v>
      </c>
      <c r="E31" s="87">
        <f>'Proposed Budget - Masters'!E41+'Proposed Budget - PhD'!E41</f>
        <v>0</v>
      </c>
      <c r="F31" s="87">
        <f>'Proposed Budget - Masters'!F41+'Proposed Budget - PhD'!F41</f>
        <v>0</v>
      </c>
      <c r="G31" s="48"/>
    </row>
    <row r="32" spans="1:7" x14ac:dyDescent="0.25">
      <c r="A32" s="15" t="s">
        <v>15</v>
      </c>
      <c r="B32" s="88">
        <f>'Proposed Budget - Masters'!B42+'Proposed Budget - PhD'!B42</f>
        <v>0</v>
      </c>
      <c r="C32" s="88">
        <f>'Proposed Budget - Masters'!C42+'Proposed Budget - PhD'!C42</f>
        <v>0</v>
      </c>
      <c r="D32" s="88">
        <f>'Proposed Budget - Masters'!D42+'Proposed Budget - PhD'!D42</f>
        <v>0</v>
      </c>
      <c r="E32" s="88">
        <f>'Proposed Budget - Masters'!E42+'Proposed Budget - PhD'!E42</f>
        <v>0</v>
      </c>
      <c r="F32" s="88">
        <f>'Proposed Budget - Masters'!F42+'Proposed Budget - PhD'!F42</f>
        <v>0</v>
      </c>
      <c r="G32" s="48"/>
    </row>
    <row r="33" spans="1:7" x14ac:dyDescent="0.25">
      <c r="A33" s="16" t="s">
        <v>49</v>
      </c>
      <c r="B33" s="89">
        <f>SUM(B31:B32)</f>
        <v>0</v>
      </c>
      <c r="C33" s="89">
        <f t="shared" ref="C33:F33" si="1">SUM(C31:C32)</f>
        <v>0</v>
      </c>
      <c r="D33" s="89">
        <f t="shared" si="1"/>
        <v>0</v>
      </c>
      <c r="E33" s="89">
        <f t="shared" si="1"/>
        <v>0</v>
      </c>
      <c r="F33" s="89">
        <f t="shared" si="1"/>
        <v>0</v>
      </c>
      <c r="G33" s="48"/>
    </row>
    <row r="34" spans="1:7" x14ac:dyDescent="0.25">
      <c r="A34" s="12"/>
      <c r="B34" s="87"/>
      <c r="C34" s="87"/>
      <c r="D34" s="87"/>
      <c r="E34" s="87"/>
      <c r="F34" s="87"/>
      <c r="G34" s="48"/>
    </row>
    <row r="35" spans="1:7" x14ac:dyDescent="0.25">
      <c r="A35" s="14" t="s">
        <v>16</v>
      </c>
      <c r="B35" s="87"/>
      <c r="C35" s="87"/>
      <c r="D35" s="87"/>
      <c r="E35" s="87"/>
      <c r="F35" s="87"/>
      <c r="G35" s="48"/>
    </row>
    <row r="36" spans="1:7" x14ac:dyDescent="0.25">
      <c r="A36" s="15" t="s">
        <v>14</v>
      </c>
      <c r="B36" s="87">
        <f>'Proposed Budget - Masters'!B46+'Proposed Budget - PhD'!B46</f>
        <v>0</v>
      </c>
      <c r="C36" s="87">
        <f>'Proposed Budget - Masters'!C46+'Proposed Budget - PhD'!C46</f>
        <v>0</v>
      </c>
      <c r="D36" s="87">
        <f>'Proposed Budget - Masters'!D46+'Proposed Budget - PhD'!D46</f>
        <v>0</v>
      </c>
      <c r="E36" s="87">
        <f>'Proposed Budget - Masters'!E46+'Proposed Budget - PhD'!E46</f>
        <v>0</v>
      </c>
      <c r="F36" s="87">
        <f>'Proposed Budget - Masters'!F46+'Proposed Budget - PhD'!F46</f>
        <v>0</v>
      </c>
      <c r="G36" s="48"/>
    </row>
    <row r="37" spans="1:7" x14ac:dyDescent="0.25">
      <c r="A37" s="15" t="s">
        <v>15</v>
      </c>
      <c r="B37" s="88">
        <f>'Proposed Budget - Masters'!B47+'Proposed Budget - PhD'!B47</f>
        <v>0</v>
      </c>
      <c r="C37" s="88">
        <f>'Proposed Budget - Masters'!C47+'Proposed Budget - PhD'!C47</f>
        <v>0</v>
      </c>
      <c r="D37" s="88">
        <f>'Proposed Budget - Masters'!D47+'Proposed Budget - PhD'!D47</f>
        <v>0</v>
      </c>
      <c r="E37" s="88">
        <f>'Proposed Budget - Masters'!E47+'Proposed Budget - PhD'!E47</f>
        <v>0</v>
      </c>
      <c r="F37" s="88">
        <f>'Proposed Budget - Masters'!F47+'Proposed Budget - PhD'!F47</f>
        <v>0</v>
      </c>
      <c r="G37" s="48"/>
    </row>
    <row r="38" spans="1:7" s="3" customFormat="1" x14ac:dyDescent="0.25">
      <c r="A38" s="16" t="s">
        <v>51</v>
      </c>
      <c r="B38" s="89">
        <f>SUM(B36:B37)</f>
        <v>0</v>
      </c>
      <c r="C38" s="89">
        <f t="shared" ref="C38:F38" si="2">SUM(C36:C37)</f>
        <v>0</v>
      </c>
      <c r="D38" s="89">
        <f t="shared" si="2"/>
        <v>0</v>
      </c>
      <c r="E38" s="89">
        <f t="shared" si="2"/>
        <v>0</v>
      </c>
      <c r="F38" s="89">
        <f t="shared" si="2"/>
        <v>0</v>
      </c>
      <c r="G38" s="49"/>
    </row>
    <row r="39" spans="1:7" x14ac:dyDescent="0.25">
      <c r="A39" s="12"/>
      <c r="B39" s="87"/>
      <c r="C39" s="87"/>
      <c r="D39" s="87"/>
      <c r="E39" s="87"/>
      <c r="F39" s="87"/>
      <c r="G39" s="48"/>
    </row>
    <row r="40" spans="1:7" x14ac:dyDescent="0.25">
      <c r="A40" s="14" t="s">
        <v>17</v>
      </c>
      <c r="B40" s="87"/>
      <c r="C40" s="87"/>
      <c r="D40" s="87"/>
      <c r="E40" s="87"/>
      <c r="F40" s="87"/>
      <c r="G40" s="48"/>
    </row>
    <row r="41" spans="1:7" x14ac:dyDescent="0.25">
      <c r="A41" s="15" t="s">
        <v>18</v>
      </c>
      <c r="B41" s="87">
        <f>B31+B36</f>
        <v>0</v>
      </c>
      <c r="C41" s="87">
        <f t="shared" ref="C41:F42" si="3">C31+C36</f>
        <v>0</v>
      </c>
      <c r="D41" s="87">
        <f t="shared" si="3"/>
        <v>0</v>
      </c>
      <c r="E41" s="87">
        <f t="shared" si="3"/>
        <v>0</v>
      </c>
      <c r="F41" s="87">
        <f t="shared" si="3"/>
        <v>0</v>
      </c>
      <c r="G41" s="48"/>
    </row>
    <row r="42" spans="1:7" x14ac:dyDescent="0.25">
      <c r="A42" s="15" t="s">
        <v>19</v>
      </c>
      <c r="B42" s="87">
        <f>B32+B37</f>
        <v>0</v>
      </c>
      <c r="C42" s="87">
        <f t="shared" si="3"/>
        <v>0</v>
      </c>
      <c r="D42" s="87">
        <f t="shared" si="3"/>
        <v>0</v>
      </c>
      <c r="E42" s="87">
        <f t="shared" si="3"/>
        <v>0</v>
      </c>
      <c r="F42" s="87">
        <f>F32+F37</f>
        <v>0</v>
      </c>
      <c r="G42" s="48"/>
    </row>
    <row r="43" spans="1:7" x14ac:dyDescent="0.25">
      <c r="A43" s="21" t="s">
        <v>136</v>
      </c>
      <c r="B43" s="111">
        <f>'Proposed Budget - Masters'!B55+'Proposed Budget - PhD'!B55</f>
        <v>0</v>
      </c>
      <c r="C43" s="111">
        <f>'Proposed Budget - Masters'!C55+'Proposed Budget - PhD'!C55</f>
        <v>0</v>
      </c>
      <c r="D43" s="111">
        <f>'Proposed Budget - Masters'!D55+'Proposed Budget - PhD'!D55</f>
        <v>0</v>
      </c>
      <c r="E43" s="111">
        <f>'Proposed Budget - Masters'!E55+'Proposed Budget - PhD'!E55</f>
        <v>0</v>
      </c>
      <c r="F43" s="111">
        <f>'Proposed Budget - Masters'!F55+'Proposed Budget - PhD'!F55</f>
        <v>0</v>
      </c>
      <c r="G43" s="48"/>
    </row>
    <row r="44" spans="1:7" x14ac:dyDescent="0.25">
      <c r="A44" s="21" t="s">
        <v>20</v>
      </c>
      <c r="B44" s="90">
        <f>'Proposed Budget - Masters'!B56+'Proposed Budget - PhD'!B56</f>
        <v>0</v>
      </c>
      <c r="C44" s="90">
        <f>'Proposed Budget - Masters'!C56+'Proposed Budget - PhD'!C56</f>
        <v>0</v>
      </c>
      <c r="D44" s="90">
        <f>'Proposed Budget - Masters'!D56+'Proposed Budget - PhD'!D56</f>
        <v>0</v>
      </c>
      <c r="E44" s="90">
        <f>'Proposed Budget - Masters'!E56+'Proposed Budget - PhD'!E56</f>
        <v>0</v>
      </c>
      <c r="F44" s="90">
        <f>'Proposed Budget - Masters'!F56+'Proposed Budget - PhD'!F56</f>
        <v>0</v>
      </c>
      <c r="G44" s="48"/>
    </row>
    <row r="45" spans="1:7" ht="15.75" thickBot="1" x14ac:dyDescent="0.3">
      <c r="A45" s="22" t="s">
        <v>21</v>
      </c>
      <c r="B45" s="91">
        <f>SUM(B41:B44)</f>
        <v>0</v>
      </c>
      <c r="C45" s="91">
        <f>SUM(C41:C44)</f>
        <v>0</v>
      </c>
      <c r="D45" s="91">
        <f>SUM(D41:D44)</f>
        <v>0</v>
      </c>
      <c r="E45" s="91">
        <f>SUM(E41:E44)</f>
        <v>0</v>
      </c>
      <c r="F45" s="91">
        <f>SUM(F41:F44)</f>
        <v>0</v>
      </c>
      <c r="G45" s="48"/>
    </row>
    <row r="46" spans="1:7" ht="6.75" customHeight="1" thickBot="1" x14ac:dyDescent="0.3">
      <c r="A46" s="23"/>
      <c r="B46" s="17"/>
      <c r="C46" s="17"/>
      <c r="D46" s="17"/>
      <c r="E46" s="17"/>
      <c r="F46" s="17"/>
      <c r="G46" s="48"/>
    </row>
    <row r="47" spans="1:7" x14ac:dyDescent="0.25">
      <c r="A47" s="14" t="s">
        <v>57</v>
      </c>
      <c r="B47" s="12"/>
      <c r="C47" s="12"/>
      <c r="D47" s="12"/>
      <c r="E47" s="12"/>
      <c r="F47" s="12"/>
      <c r="G47" s="48"/>
    </row>
    <row r="48" spans="1:7" x14ac:dyDescent="0.25">
      <c r="A48" s="14" t="s">
        <v>60</v>
      </c>
      <c r="B48" s="12"/>
      <c r="C48" s="12"/>
      <c r="D48" s="12"/>
      <c r="E48" s="12"/>
      <c r="F48" s="12"/>
      <c r="G48" s="48"/>
    </row>
    <row r="49" spans="1:7" x14ac:dyDescent="0.25">
      <c r="A49" s="24" t="s">
        <v>22</v>
      </c>
      <c r="B49" s="84">
        <f>'Proposed Budget - Masters'!B61+'Proposed Budget - PhD'!B61</f>
        <v>0</v>
      </c>
      <c r="C49" s="84">
        <f>'Proposed Budget - Masters'!C61+'Proposed Budget - PhD'!C61</f>
        <v>0</v>
      </c>
      <c r="D49" s="84">
        <f>'Proposed Budget - Masters'!D61+'Proposed Budget - PhD'!D61</f>
        <v>0</v>
      </c>
      <c r="E49" s="84">
        <f>'Proposed Budget - Masters'!E61+'Proposed Budget - PhD'!E61</f>
        <v>0</v>
      </c>
      <c r="F49" s="84">
        <f>'Proposed Budget - Masters'!F61+'Proposed Budget - PhD'!F61</f>
        <v>0</v>
      </c>
      <c r="G49" s="48"/>
    </row>
    <row r="50" spans="1:7" x14ac:dyDescent="0.25">
      <c r="A50" s="15" t="s">
        <v>52</v>
      </c>
      <c r="B50" s="88">
        <f>'Proposed Budget - Masters'!B62+'Proposed Budget - PhD'!B62</f>
        <v>0</v>
      </c>
      <c r="C50" s="88">
        <f>'Proposed Budget - Masters'!C62+'Proposed Budget - PhD'!C62</f>
        <v>0</v>
      </c>
      <c r="D50" s="88">
        <f>'Proposed Budget - Masters'!D62+'Proposed Budget - PhD'!D62</f>
        <v>0</v>
      </c>
      <c r="E50" s="88">
        <f>'Proposed Budget - Masters'!E62+'Proposed Budget - PhD'!E62</f>
        <v>0</v>
      </c>
      <c r="F50" s="88">
        <f>'Proposed Budget - Masters'!F62+'Proposed Budget - PhD'!F62</f>
        <v>0</v>
      </c>
      <c r="G50" s="48"/>
    </row>
    <row r="51" spans="1:7" x14ac:dyDescent="0.25">
      <c r="A51" s="15" t="s">
        <v>98</v>
      </c>
      <c r="B51" s="88"/>
      <c r="C51" s="88">
        <f>(B49*B50)*1.035</f>
        <v>0</v>
      </c>
      <c r="D51" s="88">
        <f>(C51+(C49*C50))*1.035</f>
        <v>0</v>
      </c>
      <c r="E51" s="88">
        <f>(D51+(D49*D50))*1.035</f>
        <v>0</v>
      </c>
      <c r="F51" s="88">
        <f>(E51+(E49*E50))*1.035</f>
        <v>0</v>
      </c>
      <c r="G51" s="48"/>
    </row>
    <row r="52" spans="1:7" s="34" customFormat="1" x14ac:dyDescent="0.25">
      <c r="A52" s="33" t="s">
        <v>54</v>
      </c>
      <c r="B52" s="92">
        <f>B49*B50</f>
        <v>0</v>
      </c>
      <c r="C52" s="92">
        <f>(C49*C50)+C51</f>
        <v>0</v>
      </c>
      <c r="D52" s="92">
        <f>(D49*D50)+D51</f>
        <v>0</v>
      </c>
      <c r="E52" s="92">
        <f>(E49*E50)+E51</f>
        <v>0</v>
      </c>
      <c r="F52" s="92">
        <f>(F49*F50)+F51</f>
        <v>0</v>
      </c>
      <c r="G52" s="50"/>
    </row>
    <row r="53" spans="1:7" s="34" customFormat="1" x14ac:dyDescent="0.25">
      <c r="A53" s="33" t="s">
        <v>55</v>
      </c>
      <c r="B53" s="92">
        <f>B52*'Cost Drivers'!$B$15</f>
        <v>0</v>
      </c>
      <c r="C53" s="92">
        <f>C52*'Cost Drivers'!$B$15</f>
        <v>0</v>
      </c>
      <c r="D53" s="92">
        <f>D52*'Cost Drivers'!$B$15</f>
        <v>0</v>
      </c>
      <c r="E53" s="92">
        <f>E52*'Cost Drivers'!$B$15</f>
        <v>0</v>
      </c>
      <c r="F53" s="92">
        <f>F52*'Cost Drivers'!$B$15</f>
        <v>0</v>
      </c>
      <c r="G53" s="50"/>
    </row>
    <row r="54" spans="1:7" x14ac:dyDescent="0.25">
      <c r="A54" s="16" t="s">
        <v>53</v>
      </c>
      <c r="B54" s="93">
        <f>B52+B53</f>
        <v>0</v>
      </c>
      <c r="C54" s="93">
        <f t="shared" ref="C54:F54" si="4">C52+C53</f>
        <v>0</v>
      </c>
      <c r="D54" s="93">
        <f t="shared" si="4"/>
        <v>0</v>
      </c>
      <c r="E54" s="93">
        <f t="shared" si="4"/>
        <v>0</v>
      </c>
      <c r="F54" s="93">
        <f t="shared" si="4"/>
        <v>0</v>
      </c>
      <c r="G54" s="48"/>
    </row>
    <row r="55" spans="1:7" x14ac:dyDescent="0.25">
      <c r="A55" s="35" t="s">
        <v>61</v>
      </c>
      <c r="B55" s="12"/>
      <c r="C55" s="12"/>
      <c r="D55" s="12"/>
      <c r="E55" s="12"/>
      <c r="F55" s="12"/>
      <c r="G55" s="48"/>
    </row>
    <row r="56" spans="1:7" x14ac:dyDescent="0.25">
      <c r="A56" s="32" t="s">
        <v>100</v>
      </c>
      <c r="B56" s="12" t="s">
        <v>36</v>
      </c>
      <c r="C56" s="12" t="s">
        <v>36</v>
      </c>
      <c r="D56" s="12" t="s">
        <v>36</v>
      </c>
      <c r="E56" s="12" t="s">
        <v>36</v>
      </c>
      <c r="F56" s="12" t="s">
        <v>36</v>
      </c>
      <c r="G56" s="48"/>
    </row>
    <row r="57" spans="1:7" x14ac:dyDescent="0.25">
      <c r="A57" s="24" t="s">
        <v>23</v>
      </c>
      <c r="B57" s="84">
        <f>'Proposed Budget - Masters'!B69+'Proposed Budget - PhD'!B69</f>
        <v>0</v>
      </c>
      <c r="C57" s="84">
        <f>'Proposed Budget - Masters'!C69+'Proposed Budget - PhD'!C69</f>
        <v>0</v>
      </c>
      <c r="D57" s="84">
        <f>'Proposed Budget - Masters'!D69+'Proposed Budget - PhD'!D69</f>
        <v>0</v>
      </c>
      <c r="E57" s="84">
        <f>'Proposed Budget - Masters'!E69+'Proposed Budget - PhD'!E69</f>
        <v>0</v>
      </c>
      <c r="F57" s="84">
        <f>'Proposed Budget - Masters'!F69+'Proposed Budget - PhD'!F69</f>
        <v>0</v>
      </c>
      <c r="G57" s="48"/>
    </row>
    <row r="58" spans="1:7" x14ac:dyDescent="0.25">
      <c r="A58" s="15" t="s">
        <v>58</v>
      </c>
      <c r="B58" s="88">
        <f>'Proposed Budget - Masters'!B70+'Proposed Budget - PhD'!B70</f>
        <v>0</v>
      </c>
      <c r="C58" s="88">
        <f>'Proposed Budget - Masters'!C70+'Proposed Budget - PhD'!C70</f>
        <v>0</v>
      </c>
      <c r="D58" s="88">
        <f>'Proposed Budget - Masters'!D70+'Proposed Budget - PhD'!D70</f>
        <v>0</v>
      </c>
      <c r="E58" s="88">
        <f>'Proposed Budget - Masters'!E70+'Proposed Budget - PhD'!E70</f>
        <v>0</v>
      </c>
      <c r="F58" s="88">
        <f>'Proposed Budget - Masters'!F70+'Proposed Budget - PhD'!F70</f>
        <v>0</v>
      </c>
      <c r="G58" s="48"/>
    </row>
    <row r="59" spans="1:7" x14ac:dyDescent="0.25">
      <c r="A59" s="15" t="s">
        <v>99</v>
      </c>
      <c r="B59" s="88"/>
      <c r="C59" s="88">
        <f>(B57*B58)*1.029</f>
        <v>0</v>
      </c>
      <c r="D59" s="88">
        <f>(C59+(C57*C58))*1.029</f>
        <v>0</v>
      </c>
      <c r="E59" s="88">
        <f>(D59+(D57*D58))*1.029</f>
        <v>0</v>
      </c>
      <c r="F59" s="88">
        <f>(E59+(E57*E58))*1.029</f>
        <v>0</v>
      </c>
      <c r="G59" s="48"/>
    </row>
    <row r="60" spans="1:7" s="34" customFormat="1" x14ac:dyDescent="0.25">
      <c r="A60" s="33" t="s">
        <v>54</v>
      </c>
      <c r="B60" s="92">
        <f>B57*B58</f>
        <v>0</v>
      </c>
      <c r="C60" s="92">
        <f>(C57*C58)+C59</f>
        <v>0</v>
      </c>
      <c r="D60" s="92">
        <f>(D57*D58)+D59</f>
        <v>0</v>
      </c>
      <c r="E60" s="92">
        <f>(E57*E58)+E59</f>
        <v>0</v>
      </c>
      <c r="F60" s="92">
        <f>(F57*F58)+F59</f>
        <v>0</v>
      </c>
      <c r="G60" s="50"/>
    </row>
    <row r="61" spans="1:7" s="34" customFormat="1" x14ac:dyDescent="0.25">
      <c r="A61" s="33" t="s">
        <v>56</v>
      </c>
      <c r="B61" s="92">
        <f>IF(B$56="OSSTF",(B60*'Cost Drivers'!$B$17),(B60*'Cost Drivers'!$B$16))</f>
        <v>0</v>
      </c>
      <c r="C61" s="92">
        <f>IF(C$56="OSSTF",(C60*'Cost Drivers'!$B$17),(C60*'Cost Drivers'!$B$16))</f>
        <v>0</v>
      </c>
      <c r="D61" s="92">
        <f>IF(D$56="OSSTF",(D60*'Cost Drivers'!$B$17),(D60*'Cost Drivers'!$B$16))</f>
        <v>0</v>
      </c>
      <c r="E61" s="92">
        <f>IF(E$56="OSSTF",(E60*'Cost Drivers'!$B$17),(E60*'Cost Drivers'!$B$16))</f>
        <v>0</v>
      </c>
      <c r="F61" s="92">
        <f>IF(F$56="OSSTF",(F60*'Cost Drivers'!$B$17),(F60*'Cost Drivers'!$B$16))</f>
        <v>0</v>
      </c>
      <c r="G61" s="50"/>
    </row>
    <row r="62" spans="1:7" s="3" customFormat="1" x14ac:dyDescent="0.25">
      <c r="A62" s="16" t="s">
        <v>107</v>
      </c>
      <c r="B62" s="93">
        <f>B60+B61</f>
        <v>0</v>
      </c>
      <c r="C62" s="93">
        <f t="shared" ref="C62:F62" si="5">C60+C61</f>
        <v>0</v>
      </c>
      <c r="D62" s="93">
        <f t="shared" si="5"/>
        <v>0</v>
      </c>
      <c r="E62" s="93">
        <f t="shared" si="5"/>
        <v>0</v>
      </c>
      <c r="F62" s="93">
        <f t="shared" si="5"/>
        <v>0</v>
      </c>
      <c r="G62" s="49"/>
    </row>
    <row r="63" spans="1:7" s="3" customFormat="1" x14ac:dyDescent="0.25">
      <c r="A63" s="32" t="s">
        <v>106</v>
      </c>
      <c r="B63" s="12"/>
      <c r="C63" s="12"/>
      <c r="D63" s="12"/>
      <c r="E63" s="12"/>
      <c r="F63" s="12"/>
      <c r="G63" s="49"/>
    </row>
    <row r="64" spans="1:7" s="3" customFormat="1" x14ac:dyDescent="0.25">
      <c r="A64" s="24" t="s">
        <v>23</v>
      </c>
      <c r="B64" s="84">
        <f>'Proposed Budget - Masters'!B76+'Proposed Budget - PhD'!B76</f>
        <v>0</v>
      </c>
      <c r="C64" s="84">
        <f>'Proposed Budget - Masters'!C76+'Proposed Budget - PhD'!C76</f>
        <v>0</v>
      </c>
      <c r="D64" s="84">
        <f>'Proposed Budget - Masters'!D76+'Proposed Budget - PhD'!D76</f>
        <v>0</v>
      </c>
      <c r="E64" s="84">
        <f>'Proposed Budget - Masters'!E76+'Proposed Budget - PhD'!E76</f>
        <v>0</v>
      </c>
      <c r="F64" s="84">
        <f>'Proposed Budget - Masters'!F76+'Proposed Budget - PhD'!F76</f>
        <v>0</v>
      </c>
      <c r="G64" s="49"/>
    </row>
    <row r="65" spans="1:7" s="3" customFormat="1" x14ac:dyDescent="0.25">
      <c r="A65" s="15" t="s">
        <v>58</v>
      </c>
      <c r="B65" s="88">
        <f>'Proposed Budget - Masters'!B77+'Proposed Budget - PhD'!B77</f>
        <v>0</v>
      </c>
      <c r="C65" s="88">
        <f>'Proposed Budget - Masters'!C77+'Proposed Budget - PhD'!C77</f>
        <v>0</v>
      </c>
      <c r="D65" s="88">
        <f>'Proposed Budget - Masters'!D77+'Proposed Budget - PhD'!D77</f>
        <v>0</v>
      </c>
      <c r="E65" s="88">
        <f>'Proposed Budget - Masters'!E77+'Proposed Budget - PhD'!E77</f>
        <v>0</v>
      </c>
      <c r="F65" s="88">
        <f>'Proposed Budget - Masters'!F77+'Proposed Budget - PhD'!F77</f>
        <v>0</v>
      </c>
      <c r="G65" s="49"/>
    </row>
    <row r="66" spans="1:7" s="3" customFormat="1" x14ac:dyDescent="0.25">
      <c r="A66" s="15" t="s">
        <v>99</v>
      </c>
      <c r="B66" s="88"/>
      <c r="C66" s="88">
        <f>(B64*B65)*1.01</f>
        <v>0</v>
      </c>
      <c r="D66" s="88">
        <f>(C66+(C64*C65))*1.01</f>
        <v>0</v>
      </c>
      <c r="E66" s="88">
        <f>(D66+(D64*D65))*1.01</f>
        <v>0</v>
      </c>
      <c r="F66" s="88">
        <f>(E66+(E64*E65))*1.01</f>
        <v>0</v>
      </c>
      <c r="G66" s="49"/>
    </row>
    <row r="67" spans="1:7" s="3" customFormat="1" x14ac:dyDescent="0.25">
      <c r="A67" s="33" t="s">
        <v>54</v>
      </c>
      <c r="B67" s="92">
        <f>B64*B65</f>
        <v>0</v>
      </c>
      <c r="C67" s="92">
        <f>(C64*C65)+C66</f>
        <v>0</v>
      </c>
      <c r="D67" s="92">
        <f>(D64*D65)+D66</f>
        <v>0</v>
      </c>
      <c r="E67" s="92">
        <f>(E64*E65)+E66</f>
        <v>0</v>
      </c>
      <c r="F67" s="92">
        <f>(F64*F65)+F66</f>
        <v>0</v>
      </c>
      <c r="G67" s="49"/>
    </row>
    <row r="68" spans="1:7" s="3" customFormat="1" x14ac:dyDescent="0.25">
      <c r="A68" s="33" t="s">
        <v>56</v>
      </c>
      <c r="B68" s="92">
        <f>B67*'Cost Drivers'!$B$16</f>
        <v>0</v>
      </c>
      <c r="C68" s="92">
        <f>C67*'Cost Drivers'!$B$16</f>
        <v>0</v>
      </c>
      <c r="D68" s="92">
        <f>D67*'Cost Drivers'!$B$16</f>
        <v>0</v>
      </c>
      <c r="E68" s="92">
        <f>E67*'Cost Drivers'!$B$16</f>
        <v>0</v>
      </c>
      <c r="F68" s="92">
        <f>F67*'Cost Drivers'!$B$16</f>
        <v>0</v>
      </c>
      <c r="G68" s="49"/>
    </row>
    <row r="69" spans="1:7" s="3" customFormat="1" x14ac:dyDescent="0.25">
      <c r="A69" s="16" t="s">
        <v>108</v>
      </c>
      <c r="B69" s="93">
        <f>B67+B68</f>
        <v>0</v>
      </c>
      <c r="C69" s="93">
        <f t="shared" ref="C69:F69" si="6">C67+C68</f>
        <v>0</v>
      </c>
      <c r="D69" s="93">
        <f t="shared" si="6"/>
        <v>0</v>
      </c>
      <c r="E69" s="93">
        <f t="shared" si="6"/>
        <v>0</v>
      </c>
      <c r="F69" s="93">
        <f t="shared" si="6"/>
        <v>0</v>
      </c>
      <c r="G69" s="49"/>
    </row>
    <row r="70" spans="1:7" s="3" customFormat="1" x14ac:dyDescent="0.25">
      <c r="A70" s="35" t="s">
        <v>59</v>
      </c>
      <c r="B70" s="25"/>
      <c r="C70" s="25"/>
      <c r="D70" s="25"/>
      <c r="E70" s="25"/>
      <c r="F70" s="25"/>
      <c r="G70" s="49"/>
    </row>
    <row r="71" spans="1:7" s="3" customFormat="1" x14ac:dyDescent="0.25">
      <c r="A71" s="15" t="s">
        <v>63</v>
      </c>
      <c r="B71" s="85">
        <f>'Proposed Budget - Masters'!B83+'Proposed Budget - PhD'!B83</f>
        <v>0</v>
      </c>
      <c r="C71" s="85">
        <f>'Proposed Budget - Masters'!C83+'Proposed Budget - PhD'!C83</f>
        <v>0</v>
      </c>
      <c r="D71" s="85">
        <f>'Proposed Budget - Masters'!D83+'Proposed Budget - PhD'!D83</f>
        <v>0</v>
      </c>
      <c r="E71" s="85">
        <f>'Proposed Budget - Masters'!E83+'Proposed Budget - PhD'!E83</f>
        <v>0</v>
      </c>
      <c r="F71" s="85">
        <f>'Proposed Budget - Masters'!F83+'Proposed Budget - PhD'!F83</f>
        <v>0</v>
      </c>
      <c r="G71" s="49"/>
    </row>
    <row r="72" spans="1:7" s="34" customFormat="1" x14ac:dyDescent="0.25">
      <c r="A72" s="33" t="s">
        <v>64</v>
      </c>
      <c r="B72" s="92">
        <f>B71*'Cost Drivers'!B$23</f>
        <v>0</v>
      </c>
      <c r="C72" s="92">
        <f>C71*'Cost Drivers'!C$23</f>
        <v>0</v>
      </c>
      <c r="D72" s="92">
        <f>D71*'Cost Drivers'!D$23</f>
        <v>0</v>
      </c>
      <c r="E72" s="92">
        <f>E71*'Cost Drivers'!E$23</f>
        <v>0</v>
      </c>
      <c r="F72" s="92">
        <f>F71*'Cost Drivers'!F$23</f>
        <v>0</v>
      </c>
      <c r="G72" s="50"/>
    </row>
    <row r="73" spans="1:7" s="34" customFormat="1" x14ac:dyDescent="0.25">
      <c r="A73" s="15" t="s">
        <v>65</v>
      </c>
      <c r="B73" s="85">
        <f>'Proposed Budget - Masters'!B85+'Proposed Budget - PhD'!B85</f>
        <v>0</v>
      </c>
      <c r="C73" s="85">
        <f>'Proposed Budget - Masters'!C85+'Proposed Budget - PhD'!C85</f>
        <v>0</v>
      </c>
      <c r="D73" s="85">
        <f>'Proposed Budget - Masters'!D85+'Proposed Budget - PhD'!D85</f>
        <v>0</v>
      </c>
      <c r="E73" s="85">
        <f>'Proposed Budget - Masters'!E85+'Proposed Budget - PhD'!E85</f>
        <v>0</v>
      </c>
      <c r="F73" s="85">
        <f>'Proposed Budget - Masters'!F85+'Proposed Budget - PhD'!F85</f>
        <v>0</v>
      </c>
      <c r="G73" s="50"/>
    </row>
    <row r="74" spans="1:7" s="34" customFormat="1" x14ac:dyDescent="0.25">
      <c r="A74" s="33" t="s">
        <v>66</v>
      </c>
      <c r="B74" s="92">
        <f>B73*'Cost Drivers'!B$24</f>
        <v>0</v>
      </c>
      <c r="C74" s="92">
        <f>C73*'Cost Drivers'!C$24</f>
        <v>0</v>
      </c>
      <c r="D74" s="92">
        <f>D73*'Cost Drivers'!D$24</f>
        <v>0</v>
      </c>
      <c r="E74" s="92">
        <f>E73*'Cost Drivers'!E$24</f>
        <v>0</v>
      </c>
      <c r="F74" s="92">
        <f>F73*'Cost Drivers'!F$24</f>
        <v>0</v>
      </c>
      <c r="G74" s="50"/>
    </row>
    <row r="75" spans="1:7" s="34" customFormat="1" x14ac:dyDescent="0.25">
      <c r="A75" s="15" t="s">
        <v>67</v>
      </c>
      <c r="B75" s="85">
        <f>'Proposed Budget - Masters'!B87+'Proposed Budget - PhD'!B87</f>
        <v>0</v>
      </c>
      <c r="C75" s="85">
        <f>'Proposed Budget - Masters'!C87+'Proposed Budget - PhD'!C87</f>
        <v>0</v>
      </c>
      <c r="D75" s="85">
        <f>'Proposed Budget - Masters'!D87+'Proposed Budget - PhD'!D87</f>
        <v>0</v>
      </c>
      <c r="E75" s="85">
        <f>'Proposed Budget - Masters'!E87+'Proposed Budget - PhD'!E87</f>
        <v>0</v>
      </c>
      <c r="F75" s="85">
        <f>'Proposed Budget - Masters'!F87+'Proposed Budget - PhD'!F87</f>
        <v>0</v>
      </c>
      <c r="G75" s="50"/>
    </row>
    <row r="76" spans="1:7" s="34" customFormat="1" x14ac:dyDescent="0.25">
      <c r="A76" s="33" t="s">
        <v>68</v>
      </c>
      <c r="B76" s="92">
        <f>B75*'Cost Drivers'!B$25</f>
        <v>0</v>
      </c>
      <c r="C76" s="92">
        <f>C75*'Cost Drivers'!C$25</f>
        <v>0</v>
      </c>
      <c r="D76" s="92">
        <f>D75*'Cost Drivers'!D$25</f>
        <v>0</v>
      </c>
      <c r="E76" s="92">
        <f>E75*'Cost Drivers'!E$25</f>
        <v>0</v>
      </c>
      <c r="F76" s="92">
        <f>F75*'Cost Drivers'!F$25</f>
        <v>0</v>
      </c>
      <c r="G76" s="50"/>
    </row>
    <row r="77" spans="1:7" s="34" customFormat="1" x14ac:dyDescent="0.25">
      <c r="A77" s="15" t="s">
        <v>69</v>
      </c>
      <c r="B77" s="85">
        <f>'Proposed Budget - Masters'!B89+'Proposed Budget - PhD'!B89</f>
        <v>0</v>
      </c>
      <c r="C77" s="85">
        <f>'Proposed Budget - Masters'!C89+'Proposed Budget - PhD'!C89</f>
        <v>0</v>
      </c>
      <c r="D77" s="85">
        <f>'Proposed Budget - Masters'!D89+'Proposed Budget - PhD'!D89</f>
        <v>0</v>
      </c>
      <c r="E77" s="85">
        <f>'Proposed Budget - Masters'!E89+'Proposed Budget - PhD'!E89</f>
        <v>0</v>
      </c>
      <c r="F77" s="85">
        <f>'Proposed Budget - Masters'!F89+'Proposed Budget - PhD'!F89</f>
        <v>0</v>
      </c>
      <c r="G77" s="50"/>
    </row>
    <row r="78" spans="1:7" s="34" customFormat="1" x14ac:dyDescent="0.25">
      <c r="A78" s="33" t="s">
        <v>70</v>
      </c>
      <c r="B78" s="92">
        <f>B77*'Cost Drivers'!B$26</f>
        <v>0</v>
      </c>
      <c r="C78" s="92">
        <f>C77*'Cost Drivers'!C$26</f>
        <v>0</v>
      </c>
      <c r="D78" s="92">
        <f>D77*'Cost Drivers'!D$26</f>
        <v>0</v>
      </c>
      <c r="E78" s="92">
        <f>E77*'Cost Drivers'!E$26</f>
        <v>0</v>
      </c>
      <c r="F78" s="92">
        <f>F77*'Cost Drivers'!F$26</f>
        <v>0</v>
      </c>
      <c r="G78" s="50"/>
    </row>
    <row r="79" spans="1:7" s="34" customFormat="1" x14ac:dyDescent="0.25">
      <c r="A79" s="15" t="s">
        <v>71</v>
      </c>
      <c r="B79" s="85">
        <f>'Proposed Budget - Masters'!B91+'Proposed Budget - PhD'!B91</f>
        <v>0</v>
      </c>
      <c r="C79" s="85">
        <f>'Proposed Budget - Masters'!C91+'Proposed Budget - PhD'!C91</f>
        <v>0</v>
      </c>
      <c r="D79" s="85">
        <f>'Proposed Budget - Masters'!D91+'Proposed Budget - PhD'!D91</f>
        <v>0</v>
      </c>
      <c r="E79" s="85">
        <f>'Proposed Budget - Masters'!E91+'Proposed Budget - PhD'!E91</f>
        <v>0</v>
      </c>
      <c r="F79" s="85">
        <f>'Proposed Budget - Masters'!F91+'Proposed Budget - PhD'!F91</f>
        <v>0</v>
      </c>
      <c r="G79" s="50"/>
    </row>
    <row r="80" spans="1:7" s="34" customFormat="1" x14ac:dyDescent="0.25">
      <c r="A80" s="33" t="s">
        <v>72</v>
      </c>
      <c r="B80" s="92">
        <f>B79*'Cost Drivers'!B27</f>
        <v>0</v>
      </c>
      <c r="C80" s="92">
        <f>C79*'Cost Drivers'!C27</f>
        <v>0</v>
      </c>
      <c r="D80" s="92">
        <f>D79*'Cost Drivers'!D27</f>
        <v>0</v>
      </c>
      <c r="E80" s="92">
        <f>E79*'Cost Drivers'!E27</f>
        <v>0</v>
      </c>
      <c r="F80" s="92">
        <f>F79*'Cost Drivers'!F27</f>
        <v>0</v>
      </c>
      <c r="G80" s="50"/>
    </row>
    <row r="81" spans="1:7" s="37" customFormat="1" x14ac:dyDescent="0.25">
      <c r="A81" s="33" t="s">
        <v>73</v>
      </c>
      <c r="B81" s="92">
        <f>B72+B74+B76+B78+B80</f>
        <v>0</v>
      </c>
      <c r="C81" s="92">
        <f t="shared" ref="C81:F81" si="7">C72+C74+C76+C78+C80</f>
        <v>0</v>
      </c>
      <c r="D81" s="92">
        <f t="shared" si="7"/>
        <v>0</v>
      </c>
      <c r="E81" s="92">
        <f t="shared" si="7"/>
        <v>0</v>
      </c>
      <c r="F81" s="92">
        <f t="shared" si="7"/>
        <v>0</v>
      </c>
      <c r="G81" s="51"/>
    </row>
    <row r="82" spans="1:7" s="37" customFormat="1" x14ac:dyDescent="0.25">
      <c r="A82" s="33" t="s">
        <v>55</v>
      </c>
      <c r="B82" s="92">
        <f>(B74*'Cost Drivers'!$B$19)+(('Proposed Budget - Summary'!B76+'Proposed Budget - Summary'!B78+'Proposed Budget - Summary'!B80)*'Cost Drivers'!$B$18)</f>
        <v>0</v>
      </c>
      <c r="C82" s="92">
        <f>(C74*'Cost Drivers'!$B$19)+(('Proposed Budget - Summary'!C76+'Proposed Budget - Summary'!C78+'Proposed Budget - Summary'!C80)*'Cost Drivers'!$B$18)</f>
        <v>0</v>
      </c>
      <c r="D82" s="92">
        <f>(D74*'Cost Drivers'!$B$19)+(('Proposed Budget - Summary'!D76+'Proposed Budget - Summary'!D78+'Proposed Budget - Summary'!D80)*'Cost Drivers'!$B$18)</f>
        <v>0</v>
      </c>
      <c r="E82" s="92">
        <f>(E74*'Cost Drivers'!$B$19)+(('Proposed Budget - Summary'!E76+'Proposed Budget - Summary'!E78+'Proposed Budget - Summary'!E80)*'Cost Drivers'!$B$18)</f>
        <v>0</v>
      </c>
      <c r="F82" s="92">
        <f>(F74*'Cost Drivers'!$B$19)+(('Proposed Budget - Summary'!F76+'Proposed Budget - Summary'!F78+'Proposed Budget - Summary'!F80)*'Cost Drivers'!$B$18)</f>
        <v>0</v>
      </c>
      <c r="G82" s="51"/>
    </row>
    <row r="83" spans="1:7" s="3" customFormat="1" x14ac:dyDescent="0.25">
      <c r="A83" s="14" t="s">
        <v>74</v>
      </c>
      <c r="B83" s="93">
        <f>B81+B82</f>
        <v>0</v>
      </c>
      <c r="C83" s="93">
        <f t="shared" ref="C83:F83" si="8">C81+C82</f>
        <v>0</v>
      </c>
      <c r="D83" s="93">
        <f t="shared" si="8"/>
        <v>0</v>
      </c>
      <c r="E83" s="93">
        <f t="shared" si="8"/>
        <v>0</v>
      </c>
      <c r="F83" s="93">
        <f t="shared" si="8"/>
        <v>0</v>
      </c>
      <c r="G83" s="49"/>
    </row>
    <row r="84" spans="1:7" x14ac:dyDescent="0.25">
      <c r="A84" s="24"/>
      <c r="B84" s="88"/>
      <c r="C84" s="88"/>
      <c r="D84" s="88"/>
      <c r="E84" s="88"/>
      <c r="F84" s="88"/>
      <c r="G84" s="48"/>
    </row>
    <row r="85" spans="1:7" ht="15.75" thickBot="1" x14ac:dyDescent="0.3">
      <c r="A85" s="22" t="s">
        <v>88</v>
      </c>
      <c r="B85" s="94">
        <f>B54+B62+B69+B83</f>
        <v>0</v>
      </c>
      <c r="C85" s="94">
        <f>C54+C62+C69+C83</f>
        <v>0</v>
      </c>
      <c r="D85" s="94">
        <f>D54+D62+D69+D83</f>
        <v>0</v>
      </c>
      <c r="E85" s="94">
        <f>E54+E62+E69+E83</f>
        <v>0</v>
      </c>
      <c r="F85" s="94">
        <f>F54+F62+F69+F83</f>
        <v>0</v>
      </c>
      <c r="G85" s="48"/>
    </row>
    <row r="86" spans="1:7" ht="6" customHeight="1" thickBot="1" x14ac:dyDescent="0.3">
      <c r="A86" s="26"/>
      <c r="B86" s="86"/>
      <c r="C86" s="86"/>
      <c r="D86" s="86"/>
      <c r="E86" s="86"/>
      <c r="F86" s="86"/>
      <c r="G86" s="48"/>
    </row>
    <row r="87" spans="1:7" ht="13.5" customHeight="1" x14ac:dyDescent="0.25">
      <c r="A87" s="54" t="s">
        <v>77</v>
      </c>
      <c r="B87" s="55"/>
      <c r="C87" s="55"/>
      <c r="D87" s="55"/>
      <c r="E87" s="55"/>
      <c r="F87" s="55"/>
      <c r="G87" s="48"/>
    </row>
    <row r="88" spans="1:7" ht="13.5" customHeight="1" x14ac:dyDescent="0.25">
      <c r="A88" s="56" t="s">
        <v>82</v>
      </c>
      <c r="B88" s="53"/>
      <c r="C88" s="53"/>
      <c r="D88" s="53"/>
      <c r="E88" s="53"/>
      <c r="F88" s="53"/>
      <c r="G88" s="48"/>
    </row>
    <row r="89" spans="1:7" ht="13.5" customHeight="1" x14ac:dyDescent="0.25">
      <c r="A89" s="24" t="s">
        <v>24</v>
      </c>
      <c r="B89" s="88">
        <f>'Proposed Budget - Masters'!B101+'Proposed Budget - PhD'!B101</f>
        <v>0</v>
      </c>
      <c r="C89" s="88">
        <f>'Proposed Budget - Masters'!C101+'Proposed Budget - PhD'!C101</f>
        <v>0</v>
      </c>
      <c r="D89" s="88">
        <f>'Proposed Budget - Masters'!D101+'Proposed Budget - PhD'!D101</f>
        <v>0</v>
      </c>
      <c r="E89" s="88">
        <f>'Proposed Budget - Masters'!E101+'Proposed Budget - PhD'!E101</f>
        <v>0</v>
      </c>
      <c r="F89" s="88">
        <f>'Proposed Budget - Masters'!F101+'Proposed Budget - PhD'!F101</f>
        <v>0</v>
      </c>
      <c r="G89" s="48"/>
    </row>
    <row r="90" spans="1:7" x14ac:dyDescent="0.25">
      <c r="A90" s="24" t="s">
        <v>81</v>
      </c>
      <c r="B90" s="95">
        <f>'Proposed Budget - Masters'!B102+'Proposed Budget - PhD'!B102</f>
        <v>0</v>
      </c>
      <c r="C90" s="95">
        <f>'Proposed Budget - Masters'!C102+'Proposed Budget - PhD'!C102</f>
        <v>0</v>
      </c>
      <c r="D90" s="95">
        <f>'Proposed Budget - Masters'!D102+'Proposed Budget - PhD'!D102</f>
        <v>0</v>
      </c>
      <c r="E90" s="95">
        <f>'Proposed Budget - Masters'!E102+'Proposed Budget - PhD'!E102</f>
        <v>0</v>
      </c>
      <c r="F90" s="95">
        <f>'Proposed Budget - Masters'!F102+'Proposed Budget - PhD'!F102</f>
        <v>0</v>
      </c>
      <c r="G90" s="48"/>
    </row>
    <row r="91" spans="1:7" x14ac:dyDescent="0.25">
      <c r="A91" s="24" t="s">
        <v>25</v>
      </c>
      <c r="B91" s="88">
        <f>'Proposed Budget - Masters'!B103+'Proposed Budget - PhD'!B103</f>
        <v>0</v>
      </c>
      <c r="C91" s="88">
        <f>'Proposed Budget - Masters'!C103+'Proposed Budget - PhD'!C103</f>
        <v>0</v>
      </c>
      <c r="D91" s="88">
        <f>'Proposed Budget - Masters'!D103+'Proposed Budget - PhD'!D103</f>
        <v>0</v>
      </c>
      <c r="E91" s="88">
        <f>'Proposed Budget - Masters'!E103+'Proposed Budget - PhD'!E103</f>
        <v>0</v>
      </c>
      <c r="F91" s="88">
        <f>'Proposed Budget - Masters'!F103+'Proposed Budget - PhD'!F103</f>
        <v>0</v>
      </c>
      <c r="G91" s="48"/>
    </row>
    <row r="92" spans="1:7" x14ac:dyDescent="0.25">
      <c r="A92" s="24" t="s">
        <v>80</v>
      </c>
      <c r="B92" s="88">
        <f>'Proposed Budget - Masters'!B104+'Proposed Budget - PhD'!B104</f>
        <v>0</v>
      </c>
      <c r="C92" s="88">
        <f>'Proposed Budget - Masters'!C104+'Proposed Budget - PhD'!C104</f>
        <v>0</v>
      </c>
      <c r="D92" s="88">
        <f>'Proposed Budget - Masters'!D104+'Proposed Budget - PhD'!D104</f>
        <v>0</v>
      </c>
      <c r="E92" s="88">
        <f>'Proposed Budget - Masters'!E104+'Proposed Budget - PhD'!E104</f>
        <v>0</v>
      </c>
      <c r="F92" s="88">
        <f>'Proposed Budget - Masters'!F104+'Proposed Budget - PhD'!F104</f>
        <v>0</v>
      </c>
      <c r="G92" s="48"/>
    </row>
    <row r="93" spans="1:7" x14ac:dyDescent="0.25">
      <c r="A93" s="24" t="s">
        <v>79</v>
      </c>
      <c r="B93" s="88">
        <f>'Proposed Budget - Masters'!B105+'Proposed Budget - PhD'!B105</f>
        <v>0</v>
      </c>
      <c r="C93" s="88">
        <f>'Proposed Budget - Masters'!C105+'Proposed Budget - PhD'!C105</f>
        <v>0</v>
      </c>
      <c r="D93" s="88">
        <f>'Proposed Budget - Masters'!D105+'Proposed Budget - PhD'!D105</f>
        <v>0</v>
      </c>
      <c r="E93" s="88">
        <f>'Proposed Budget - Masters'!E105+'Proposed Budget - PhD'!E105</f>
        <v>0</v>
      </c>
      <c r="F93" s="88">
        <f>'Proposed Budget - Masters'!F105+'Proposed Budget - PhD'!F105</f>
        <v>0</v>
      </c>
      <c r="G93" s="48"/>
    </row>
    <row r="94" spans="1:7" x14ac:dyDescent="0.25">
      <c r="A94" s="57" t="s">
        <v>97</v>
      </c>
      <c r="B94" s="88">
        <f>'Proposed Budget - Masters'!B106+'Proposed Budget - PhD'!B106</f>
        <v>0</v>
      </c>
      <c r="C94" s="88">
        <f>'Proposed Budget - Masters'!C106+'Proposed Budget - PhD'!C106</f>
        <v>0</v>
      </c>
      <c r="D94" s="88">
        <f>'Proposed Budget - Masters'!D106+'Proposed Budget - PhD'!D106</f>
        <v>0</v>
      </c>
      <c r="E94" s="88">
        <f>'Proposed Budget - Masters'!E106+'Proposed Budget - PhD'!E106</f>
        <v>0</v>
      </c>
      <c r="F94" s="88">
        <f>'Proposed Budget - Masters'!F106+'Proposed Budget - PhD'!F106</f>
        <v>0</v>
      </c>
      <c r="G94" s="48"/>
    </row>
    <row r="95" spans="1:7" x14ac:dyDescent="0.25">
      <c r="A95" s="57" t="s">
        <v>84</v>
      </c>
      <c r="B95" s="88">
        <f>'Proposed Budget - Masters'!B107+'Proposed Budget - PhD'!B107</f>
        <v>0</v>
      </c>
      <c r="C95" s="88">
        <f>'Proposed Budget - Masters'!C107+'Proposed Budget - PhD'!C107</f>
        <v>0</v>
      </c>
      <c r="D95" s="88">
        <f>'Proposed Budget - Masters'!D107+'Proposed Budget - PhD'!D107</f>
        <v>0</v>
      </c>
      <c r="E95" s="88">
        <f>'Proposed Budget - Masters'!E107+'Proposed Budget - PhD'!E107</f>
        <v>0</v>
      </c>
      <c r="F95" s="88">
        <f>'Proposed Budget - Masters'!F107+'Proposed Budget - PhD'!F107</f>
        <v>0</v>
      </c>
      <c r="G95" s="48"/>
    </row>
    <row r="96" spans="1:7" x14ac:dyDescent="0.25">
      <c r="A96" s="56" t="s">
        <v>83</v>
      </c>
      <c r="B96" s="93">
        <f>SUM(B89:B95)</f>
        <v>0</v>
      </c>
      <c r="C96" s="93">
        <f>SUM(C89:C95)</f>
        <v>0</v>
      </c>
      <c r="D96" s="93">
        <f>SUM(D89:D95)</f>
        <v>0</v>
      </c>
      <c r="E96" s="93">
        <f>SUM(E89:E95)</f>
        <v>0</v>
      </c>
      <c r="F96" s="93">
        <f>SUM(F89:F95)</f>
        <v>0</v>
      </c>
      <c r="G96" s="48"/>
    </row>
    <row r="97" spans="1:8" x14ac:dyDescent="0.25">
      <c r="A97" s="56" t="s">
        <v>103</v>
      </c>
      <c r="B97" s="93"/>
      <c r="C97" s="93"/>
      <c r="D97" s="93"/>
      <c r="E97" s="93"/>
      <c r="F97" s="93"/>
      <c r="G97" s="48"/>
    </row>
    <row r="98" spans="1:8" x14ac:dyDescent="0.25">
      <c r="A98" s="57" t="s">
        <v>101</v>
      </c>
      <c r="B98" s="93">
        <f>'Proposed Budget - Masters'!B110+'Proposed Budget - PhD'!B110</f>
        <v>0</v>
      </c>
      <c r="C98" s="93">
        <f>'Proposed Budget - Masters'!C110+'Proposed Budget - PhD'!C110</f>
        <v>0</v>
      </c>
      <c r="D98" s="93">
        <f>'Proposed Budget - Masters'!D110+'Proposed Budget - PhD'!D110</f>
        <v>0</v>
      </c>
      <c r="E98" s="93">
        <f>'Proposed Budget - Masters'!E110+'Proposed Budget - PhD'!E110</f>
        <v>0</v>
      </c>
      <c r="F98" s="93">
        <f>'Proposed Budget - Masters'!F110+'Proposed Budget - PhD'!F110</f>
        <v>0</v>
      </c>
      <c r="G98" s="48"/>
      <c r="H98" t="s">
        <v>105</v>
      </c>
    </row>
    <row r="99" spans="1:8" x14ac:dyDescent="0.25">
      <c r="A99" s="24" t="s">
        <v>102</v>
      </c>
      <c r="B99" s="88">
        <f>'Proposed Budget - Masters'!B111+'Proposed Budget - PhD'!B111</f>
        <v>0</v>
      </c>
      <c r="C99" s="88">
        <f>'Proposed Budget - Masters'!C111+'Proposed Budget - PhD'!C111</f>
        <v>0</v>
      </c>
      <c r="D99" s="88">
        <f>'Proposed Budget - Masters'!D111+'Proposed Budget - PhD'!D111</f>
        <v>0</v>
      </c>
      <c r="E99" s="88">
        <f>'Proposed Budget - Masters'!E111+'Proposed Budget - PhD'!E111</f>
        <v>0</v>
      </c>
      <c r="F99" s="88">
        <f>'Proposed Budget - Masters'!F111+'Proposed Budget - PhD'!F111</f>
        <v>0</v>
      </c>
      <c r="G99" s="48"/>
      <c r="H99" t="s">
        <v>105</v>
      </c>
    </row>
    <row r="100" spans="1:8" x14ac:dyDescent="0.25">
      <c r="A100" s="24" t="s">
        <v>124</v>
      </c>
      <c r="B100" s="88">
        <f>'Proposed Budget - Masters'!B112+'Proposed Budget - PhD'!B112</f>
        <v>0</v>
      </c>
      <c r="C100" s="88">
        <f>'Proposed Budget - Masters'!C112+'Proposed Budget - PhD'!C112</f>
        <v>0</v>
      </c>
      <c r="D100" s="88">
        <f>'Proposed Budget - Masters'!D112+'Proposed Budget - PhD'!D112</f>
        <v>0</v>
      </c>
      <c r="E100" s="88">
        <f>'Proposed Budget - Masters'!E112+'Proposed Budget - PhD'!E112</f>
        <v>0</v>
      </c>
      <c r="F100" s="88">
        <f>'Proposed Budget - Masters'!F112+'Proposed Budget - PhD'!F112</f>
        <v>0</v>
      </c>
      <c r="G100" s="48"/>
    </row>
    <row r="101" spans="1:8" x14ac:dyDescent="0.25">
      <c r="A101" s="24" t="s">
        <v>125</v>
      </c>
      <c r="B101" s="88">
        <f>'Proposed Budget - Masters'!B113+'Proposed Budget - PhD'!B113</f>
        <v>0</v>
      </c>
      <c r="C101" s="88">
        <f>'Proposed Budget - Masters'!C113+'Proposed Budget - PhD'!C113</f>
        <v>0</v>
      </c>
      <c r="D101" s="88">
        <f>'Proposed Budget - Masters'!D113+'Proposed Budget - PhD'!D113</f>
        <v>0</v>
      </c>
      <c r="E101" s="88">
        <f>'Proposed Budget - Masters'!E113+'Proposed Budget - PhD'!E113</f>
        <v>0</v>
      </c>
      <c r="F101" s="88">
        <f>'Proposed Budget - Masters'!F113+'Proposed Budget - PhD'!F113</f>
        <v>0</v>
      </c>
      <c r="G101" s="48"/>
    </row>
    <row r="102" spans="1:8" x14ac:dyDescent="0.25">
      <c r="A102" s="24" t="s">
        <v>123</v>
      </c>
      <c r="B102" s="88">
        <f>'Proposed Budget - Masters'!B114+'Proposed Budget - PhD'!B114</f>
        <v>0</v>
      </c>
      <c r="C102" s="88">
        <f>'Proposed Budget - Masters'!C114+'Proposed Budget - PhD'!C114</f>
        <v>0</v>
      </c>
      <c r="D102" s="88">
        <f>'Proposed Budget - Masters'!D114+'Proposed Budget - PhD'!D114</f>
        <v>0</v>
      </c>
      <c r="E102" s="88">
        <f>'Proposed Budget - Masters'!E114+'Proposed Budget - PhD'!E114</f>
        <v>0</v>
      </c>
      <c r="F102" s="88">
        <f>'Proposed Budget - Masters'!F114+'Proposed Budget - PhD'!F114</f>
        <v>0</v>
      </c>
      <c r="G102" s="48"/>
      <c r="H102" t="s">
        <v>105</v>
      </c>
    </row>
    <row r="103" spans="1:8" x14ac:dyDescent="0.25">
      <c r="A103" s="71"/>
      <c r="B103" s="88">
        <f>'Proposed Budget - Masters'!B115+'Proposed Budget - PhD'!B115</f>
        <v>0</v>
      </c>
      <c r="C103" s="88">
        <f>'Proposed Budget - Masters'!C115+'Proposed Budget - PhD'!C115</f>
        <v>0</v>
      </c>
      <c r="D103" s="88">
        <f>'Proposed Budget - Masters'!D115+'Proposed Budget - PhD'!D115</f>
        <v>0</v>
      </c>
      <c r="E103" s="88">
        <f>'Proposed Budget - Masters'!E115+'Proposed Budget - PhD'!E115</f>
        <v>0</v>
      </c>
      <c r="F103" s="88">
        <f>'Proposed Budget - Masters'!F115+'Proposed Budget - PhD'!F115</f>
        <v>0</v>
      </c>
      <c r="G103" s="48"/>
    </row>
    <row r="104" spans="1:8" x14ac:dyDescent="0.25">
      <c r="A104" s="109" t="s">
        <v>142</v>
      </c>
      <c r="B104" s="90">
        <f>'Proposed Budget - Masters'!B116+'Proposed Budget - PhD'!B116</f>
        <v>0</v>
      </c>
      <c r="C104" s="90">
        <f>'Proposed Budget - Masters'!C116+'Proposed Budget - PhD'!C116</f>
        <v>0</v>
      </c>
      <c r="D104" s="90">
        <f>'Proposed Budget - Masters'!D116+'Proposed Budget - PhD'!D116</f>
        <v>0</v>
      </c>
      <c r="E104" s="90">
        <f>'Proposed Budget - Masters'!E116+'Proposed Budget - PhD'!E116</f>
        <v>0</v>
      </c>
      <c r="F104" s="90">
        <f>'Proposed Budget - Masters'!F116+'Proposed Budget - PhD'!F116</f>
        <v>0</v>
      </c>
      <c r="G104" s="48"/>
    </row>
    <row r="105" spans="1:8" x14ac:dyDescent="0.25">
      <c r="A105" s="110" t="s">
        <v>143</v>
      </c>
      <c r="B105" s="90">
        <f>'Proposed Budget - Masters'!B117+'Proposed Budget - PhD'!B117</f>
        <v>0</v>
      </c>
      <c r="C105" s="90">
        <f>'Proposed Budget - Masters'!C117+'Proposed Budget - PhD'!C117</f>
        <v>0</v>
      </c>
      <c r="D105" s="90">
        <f>'Proposed Budget - Masters'!D117+'Proposed Budget - PhD'!D117</f>
        <v>0</v>
      </c>
      <c r="E105" s="90">
        <f>'Proposed Budget - Masters'!E117+'Proposed Budget - PhD'!E117</f>
        <v>0</v>
      </c>
      <c r="F105" s="90">
        <f>'Proposed Budget - Masters'!F117+'Proposed Budget - PhD'!F117</f>
        <v>0</v>
      </c>
      <c r="G105" s="48"/>
    </row>
    <row r="106" spans="1:8" ht="15.75" thickBot="1" x14ac:dyDescent="0.3">
      <c r="A106" s="28" t="s">
        <v>87</v>
      </c>
      <c r="B106" s="91">
        <f>B96+B98+B99+B100+B103+B101+B102+B104+B105</f>
        <v>0</v>
      </c>
      <c r="C106" s="91">
        <f>C96+C98+C99+C100+C103+C101+C102+C104+C105</f>
        <v>0</v>
      </c>
      <c r="D106" s="91">
        <f>D96+D98+D99+D100+D103+D101+D102+D104+D105</f>
        <v>0</v>
      </c>
      <c r="E106" s="91">
        <f>E96+E98+E99+E100+E103+E101+E102+E104+E105</f>
        <v>0</v>
      </c>
      <c r="F106" s="91">
        <f>F96+F98+F99+F100+F103+F101+F102+F104+F105</f>
        <v>0</v>
      </c>
      <c r="G106" s="48"/>
    </row>
    <row r="107" spans="1:8" ht="6.75" customHeight="1" thickBot="1" x14ac:dyDescent="0.3">
      <c r="A107" s="17"/>
      <c r="B107" s="96"/>
      <c r="C107" s="96"/>
      <c r="D107" s="96"/>
      <c r="E107" s="96"/>
      <c r="F107" s="96"/>
      <c r="G107" s="48"/>
    </row>
    <row r="108" spans="1:8" ht="15.75" thickBot="1" x14ac:dyDescent="0.3">
      <c r="A108" s="29" t="s">
        <v>78</v>
      </c>
      <c r="B108" s="97">
        <f>B45-B85-B106</f>
        <v>0</v>
      </c>
      <c r="C108" s="97">
        <f>C45-C85-C106</f>
        <v>0</v>
      </c>
      <c r="D108" s="97">
        <f>D45-D85-D106</f>
        <v>0</v>
      </c>
      <c r="E108" s="97">
        <f>E45-E85-E106</f>
        <v>0</v>
      </c>
      <c r="F108" s="97">
        <f>F45-F85-F106</f>
        <v>0</v>
      </c>
      <c r="G108" s="48"/>
    </row>
    <row r="109" spans="1:8" ht="6.75" customHeight="1" thickBot="1" x14ac:dyDescent="0.3">
      <c r="A109" s="30"/>
      <c r="B109" s="31"/>
      <c r="C109" s="31"/>
      <c r="D109" s="31"/>
      <c r="E109" s="31"/>
      <c r="F109" s="31"/>
      <c r="G109" s="31"/>
    </row>
    <row r="110" spans="1:8" ht="6.75" customHeight="1" x14ac:dyDescent="0.25">
      <c r="A110" s="73"/>
      <c r="B110" s="74"/>
      <c r="C110" s="74"/>
      <c r="D110" s="74"/>
      <c r="E110" s="74"/>
      <c r="F110" s="74"/>
      <c r="G110" s="74"/>
    </row>
    <row r="111" spans="1:8" x14ac:dyDescent="0.25">
      <c r="A111" s="3"/>
    </row>
    <row r="112" spans="1:8" x14ac:dyDescent="0.25">
      <c r="A112" s="3" t="s">
        <v>144</v>
      </c>
      <c r="B112" s="71"/>
      <c r="C112" s="3" t="s">
        <v>145</v>
      </c>
    </row>
    <row r="113" spans="1:7" x14ac:dyDescent="0.25">
      <c r="A113" s="60" t="s">
        <v>104</v>
      </c>
      <c r="B113" s="61"/>
      <c r="C113" s="61"/>
      <c r="D113" s="61"/>
      <c r="E113" s="61"/>
      <c r="F113" s="61"/>
      <c r="G113" s="62"/>
    </row>
    <row r="114" spans="1:7" x14ac:dyDescent="0.25">
      <c r="A114" s="63" t="s">
        <v>89</v>
      </c>
      <c r="B114" s="71"/>
      <c r="C114" s="71"/>
      <c r="D114" s="71"/>
      <c r="E114" s="71"/>
      <c r="F114" s="71"/>
      <c r="G114" s="64"/>
    </row>
    <row r="115" spans="1:7" x14ac:dyDescent="0.25">
      <c r="A115" s="63" t="s">
        <v>90</v>
      </c>
      <c r="B115" s="71"/>
      <c r="C115" s="71"/>
      <c r="D115" s="71"/>
      <c r="E115" s="71"/>
      <c r="F115" s="71"/>
      <c r="G115" s="64"/>
    </row>
    <row r="116" spans="1:7" x14ac:dyDescent="0.25">
      <c r="A116" s="63" t="s">
        <v>86</v>
      </c>
      <c r="B116" s="71"/>
      <c r="C116" s="71"/>
      <c r="D116" s="71"/>
      <c r="E116" s="71"/>
      <c r="F116" s="71"/>
      <c r="G116" s="64"/>
    </row>
    <row r="117" spans="1:7" x14ac:dyDescent="0.25">
      <c r="A117" s="65"/>
      <c r="B117" s="66"/>
      <c r="C117" s="66"/>
      <c r="D117" s="66"/>
      <c r="E117" s="66"/>
      <c r="F117" s="66"/>
      <c r="G117" s="67"/>
    </row>
    <row r="119" spans="1:7" x14ac:dyDescent="0.25">
      <c r="A119" s="3" t="s">
        <v>93</v>
      </c>
    </row>
    <row r="120" spans="1:7" x14ac:dyDescent="0.25">
      <c r="A120" s="3" t="s">
        <v>94</v>
      </c>
      <c r="B120" s="71"/>
      <c r="C120" s="71"/>
      <c r="D120" s="72" t="s">
        <v>96</v>
      </c>
      <c r="E120" s="71"/>
    </row>
    <row r="121" spans="1:7" x14ac:dyDescent="0.25">
      <c r="A121" s="3" t="s">
        <v>113</v>
      </c>
      <c r="B121" s="71"/>
      <c r="C121" s="71"/>
      <c r="D121" s="72" t="s">
        <v>96</v>
      </c>
      <c r="E121" s="71"/>
    </row>
    <row r="122" spans="1:7" x14ac:dyDescent="0.25">
      <c r="A122" s="3" t="s">
        <v>95</v>
      </c>
      <c r="B122" s="71"/>
      <c r="C122" s="71"/>
      <c r="D122" s="72" t="s">
        <v>96</v>
      </c>
      <c r="E122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83F482-804F-436E-A234-E193CFF19354}">
          <x14:formula1>
            <xm:f>'Cost Drivers'!$A$46:$A$47</xm:f>
          </x14:formula1>
          <xm:sqref>B112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987CA-54CC-4CEC-9881-5A99D9EC0AF7}">
  <sheetPr>
    <tabColor theme="8"/>
    <pageSetUpPr fitToPage="1"/>
  </sheetPr>
  <dimension ref="A1:H134"/>
  <sheetViews>
    <sheetView tabSelected="1" zoomScaleNormal="100" workbookViewId="0">
      <pane xSplit="1" ySplit="13" topLeftCell="B14" activePane="bottomRight" state="frozen"/>
      <selection pane="topRight" activeCell="B1" sqref="B1"/>
      <selection pane="bottomLeft" activeCell="A9" sqref="A9"/>
      <selection pane="bottomRight" activeCell="A3" sqref="A3"/>
    </sheetView>
  </sheetViews>
  <sheetFormatPr defaultColWidth="9.140625" defaultRowHeight="15" x14ac:dyDescent="0.25"/>
  <cols>
    <col min="1" max="1" width="44.42578125" customWidth="1"/>
    <col min="2" max="4" width="13.7109375" customWidth="1"/>
    <col min="5" max="6" width="13.42578125" bestFit="1" customWidth="1"/>
    <col min="7" max="7" width="51" customWidth="1"/>
    <col min="8" max="8" width="13.7109375" bestFit="1" customWidth="1"/>
    <col min="9" max="9" width="15.7109375" bestFit="1" customWidth="1"/>
  </cols>
  <sheetData>
    <row r="1" spans="1:8" x14ac:dyDescent="0.25">
      <c r="A1" s="113" t="s">
        <v>146</v>
      </c>
      <c r="B1" s="113"/>
      <c r="C1" s="113"/>
      <c r="D1" s="113"/>
      <c r="E1" s="113"/>
      <c r="F1" s="113"/>
    </row>
    <row r="2" spans="1:8" x14ac:dyDescent="0.25">
      <c r="A2" t="s">
        <v>92</v>
      </c>
      <c r="B2" s="3"/>
      <c r="C2" s="3"/>
      <c r="D2" s="3"/>
      <c r="E2" s="3"/>
      <c r="F2" s="3"/>
    </row>
    <row r="3" spans="1:8" x14ac:dyDescent="0.25">
      <c r="A3" s="3" t="s">
        <v>147</v>
      </c>
      <c r="B3" s="3"/>
      <c r="C3" s="3"/>
      <c r="D3" s="3"/>
      <c r="E3" s="3"/>
      <c r="F3" s="3"/>
    </row>
    <row r="4" spans="1:8" x14ac:dyDescent="0.25">
      <c r="A4" s="68"/>
      <c r="B4" s="69"/>
      <c r="C4" s="69"/>
      <c r="D4" s="69"/>
      <c r="E4" s="69"/>
      <c r="F4" s="69"/>
    </row>
    <row r="5" spans="1:8" x14ac:dyDescent="0.25">
      <c r="A5" s="59" t="s">
        <v>91</v>
      </c>
      <c r="B5" s="39"/>
      <c r="C5" s="39"/>
      <c r="D5" s="40"/>
      <c r="E5" s="1"/>
      <c r="F5" s="70"/>
      <c r="G5" s="47" t="s">
        <v>75</v>
      </c>
    </row>
    <row r="6" spans="1:8" x14ac:dyDescent="0.25">
      <c r="A6" s="11" t="s">
        <v>148</v>
      </c>
      <c r="B6" s="38"/>
      <c r="C6" s="39"/>
      <c r="D6" s="40"/>
      <c r="E6" s="1"/>
      <c r="F6" s="2"/>
      <c r="G6" s="46"/>
    </row>
    <row r="7" spans="1:8" x14ac:dyDescent="0.25">
      <c r="A7" s="11" t="s">
        <v>48</v>
      </c>
      <c r="B7" s="38" t="s">
        <v>115</v>
      </c>
      <c r="C7" s="39"/>
      <c r="D7" s="52" t="s">
        <v>76</v>
      </c>
      <c r="E7" s="1"/>
      <c r="F7" s="2"/>
      <c r="G7" s="45"/>
    </row>
    <row r="8" spans="1:8" x14ac:dyDescent="0.25">
      <c r="A8" s="11" t="s">
        <v>116</v>
      </c>
      <c r="B8" s="75"/>
      <c r="C8" s="77"/>
      <c r="D8" s="52"/>
      <c r="E8" s="1"/>
      <c r="F8" s="2"/>
      <c r="G8" s="45"/>
      <c r="H8" t="s">
        <v>111</v>
      </c>
    </row>
    <row r="9" spans="1:8" x14ac:dyDescent="0.25">
      <c r="A9" s="11" t="s">
        <v>117</v>
      </c>
      <c r="B9" s="75"/>
      <c r="C9" s="112">
        <f>B9*1.05</f>
        <v>0</v>
      </c>
      <c r="D9" s="112">
        <f>C9*1.05</f>
        <v>0</v>
      </c>
      <c r="E9" s="112">
        <f>D9*1.05</f>
        <v>0</v>
      </c>
      <c r="F9" s="112">
        <f>E9*1.05</f>
        <v>0</v>
      </c>
      <c r="G9" s="77" t="s">
        <v>118</v>
      </c>
      <c r="H9" t="s">
        <v>111</v>
      </c>
    </row>
    <row r="10" spans="1:8" x14ac:dyDescent="0.25">
      <c r="A10" s="59" t="s">
        <v>134</v>
      </c>
      <c r="B10" s="75"/>
      <c r="C10" s="77"/>
      <c r="D10" s="52"/>
      <c r="E10" s="1"/>
      <c r="F10" s="2"/>
      <c r="G10" s="45"/>
    </row>
    <row r="11" spans="1:8" x14ac:dyDescent="0.25">
      <c r="A11" s="59" t="s">
        <v>135</v>
      </c>
      <c r="B11" s="107"/>
      <c r="C11" s="77"/>
      <c r="D11" s="52"/>
      <c r="E11" s="1"/>
      <c r="F11" s="2"/>
      <c r="G11" s="45"/>
    </row>
    <row r="12" spans="1:8" x14ac:dyDescent="0.25">
      <c r="A12" s="12"/>
      <c r="B12" s="12"/>
      <c r="C12" s="12"/>
      <c r="D12" s="12"/>
      <c r="E12" s="12"/>
      <c r="F12" s="12"/>
      <c r="G12" s="45"/>
    </row>
    <row r="13" spans="1:8" ht="30" x14ac:dyDescent="0.25">
      <c r="A13" s="12"/>
      <c r="B13" s="36" t="s">
        <v>0</v>
      </c>
      <c r="C13" s="36" t="s">
        <v>1</v>
      </c>
      <c r="D13" s="36" t="s">
        <v>2</v>
      </c>
      <c r="E13" s="36" t="s">
        <v>3</v>
      </c>
      <c r="F13" s="36" t="s">
        <v>4</v>
      </c>
      <c r="G13" s="45"/>
    </row>
    <row r="14" spans="1:8" x14ac:dyDescent="0.25">
      <c r="A14" s="13" t="s">
        <v>5</v>
      </c>
      <c r="B14" s="41"/>
      <c r="C14" s="41"/>
      <c r="D14" s="41"/>
      <c r="E14" s="41"/>
      <c r="F14" s="41"/>
      <c r="G14" s="48"/>
    </row>
    <row r="15" spans="1:8" x14ac:dyDescent="0.25">
      <c r="A15" s="14" t="s">
        <v>128</v>
      </c>
      <c r="B15" s="12"/>
      <c r="C15" s="12"/>
      <c r="D15" s="12"/>
      <c r="E15" s="12"/>
      <c r="F15" s="12"/>
      <c r="G15" s="48"/>
    </row>
    <row r="16" spans="1:8" x14ac:dyDescent="0.25">
      <c r="A16" s="15" t="s">
        <v>6</v>
      </c>
      <c r="B16" s="41"/>
      <c r="C16" s="41"/>
      <c r="D16" s="41"/>
      <c r="E16" s="41"/>
      <c r="F16" s="41"/>
      <c r="G16" s="48"/>
    </row>
    <row r="17" spans="1:7" x14ac:dyDescent="0.25">
      <c r="A17" s="15" t="s">
        <v>7</v>
      </c>
      <c r="B17" s="41"/>
      <c r="C17" s="41"/>
      <c r="D17" s="41"/>
      <c r="E17" s="41"/>
      <c r="F17" s="41"/>
      <c r="G17" s="48"/>
    </row>
    <row r="18" spans="1:7" x14ac:dyDescent="0.25">
      <c r="A18" s="15" t="s">
        <v>8</v>
      </c>
      <c r="B18" s="41"/>
      <c r="C18" s="41"/>
      <c r="D18" s="41"/>
      <c r="E18" s="41"/>
      <c r="F18" s="41"/>
      <c r="G18" s="48"/>
    </row>
    <row r="19" spans="1:7" x14ac:dyDescent="0.25">
      <c r="A19" s="15" t="s">
        <v>9</v>
      </c>
      <c r="B19" s="41"/>
      <c r="C19" s="41"/>
      <c r="D19" s="41"/>
      <c r="E19" s="41"/>
      <c r="F19" s="41"/>
      <c r="G19" s="48"/>
    </row>
    <row r="20" spans="1:7" x14ac:dyDescent="0.25">
      <c r="A20" s="15" t="s">
        <v>10</v>
      </c>
      <c r="B20" s="41"/>
      <c r="C20" s="41"/>
      <c r="D20" s="41"/>
      <c r="E20" s="41"/>
      <c r="F20" s="41"/>
      <c r="G20" s="48"/>
    </row>
    <row r="21" spans="1:7" x14ac:dyDescent="0.25">
      <c r="A21" s="14" t="s">
        <v>11</v>
      </c>
      <c r="B21" s="14">
        <f>SUM(B16:B20)</f>
        <v>0</v>
      </c>
      <c r="C21" s="14">
        <f t="shared" ref="C21:F21" si="0">SUM(,C16:C20)</f>
        <v>0</v>
      </c>
      <c r="D21" s="14">
        <f t="shared" si="0"/>
        <v>0</v>
      </c>
      <c r="E21" s="14">
        <f t="shared" si="0"/>
        <v>0</v>
      </c>
      <c r="F21" s="14">
        <f t="shared" si="0"/>
        <v>0</v>
      </c>
      <c r="G21" s="48"/>
    </row>
    <row r="22" spans="1:7" x14ac:dyDescent="0.25">
      <c r="A22" s="14"/>
      <c r="B22" s="14"/>
      <c r="C22" s="14"/>
      <c r="D22" s="14"/>
      <c r="E22" s="14"/>
      <c r="F22" s="14"/>
      <c r="G22" s="48"/>
    </row>
    <row r="23" spans="1:7" x14ac:dyDescent="0.25">
      <c r="A23" s="14" t="s">
        <v>127</v>
      </c>
      <c r="B23" s="14"/>
      <c r="C23" s="14"/>
      <c r="D23" s="14"/>
      <c r="E23" s="14"/>
      <c r="F23" s="14"/>
      <c r="G23" s="48"/>
    </row>
    <row r="24" spans="1:7" x14ac:dyDescent="0.25">
      <c r="A24" s="15" t="s">
        <v>6</v>
      </c>
      <c r="B24" s="41"/>
      <c r="C24" s="41"/>
      <c r="D24" s="41"/>
      <c r="E24" s="41"/>
      <c r="F24" s="41"/>
      <c r="G24" s="48"/>
    </row>
    <row r="25" spans="1:7" x14ac:dyDescent="0.25">
      <c r="A25" s="15" t="s">
        <v>7</v>
      </c>
      <c r="B25" s="41"/>
      <c r="C25" s="41"/>
      <c r="D25" s="41"/>
      <c r="E25" s="41"/>
      <c r="F25" s="41"/>
      <c r="G25" s="48"/>
    </row>
    <row r="26" spans="1:7" x14ac:dyDescent="0.25">
      <c r="A26" s="15" t="s">
        <v>8</v>
      </c>
      <c r="B26" s="41"/>
      <c r="C26" s="41"/>
      <c r="D26" s="41"/>
      <c r="E26" s="41"/>
      <c r="F26" s="41"/>
      <c r="G26" s="48"/>
    </row>
    <row r="27" spans="1:7" x14ac:dyDescent="0.25">
      <c r="A27" s="15" t="s">
        <v>9</v>
      </c>
      <c r="B27" s="103"/>
      <c r="C27" s="103"/>
      <c r="D27" s="103"/>
      <c r="E27" s="103"/>
      <c r="F27" s="103"/>
      <c r="G27" s="48"/>
    </row>
    <row r="28" spans="1:7" x14ac:dyDescent="0.25">
      <c r="A28" s="15" t="s">
        <v>10</v>
      </c>
      <c r="B28" s="103"/>
      <c r="C28" s="103"/>
      <c r="D28" s="103"/>
      <c r="E28" s="103"/>
      <c r="F28" s="103"/>
      <c r="G28" s="48"/>
    </row>
    <row r="29" spans="1:7" x14ac:dyDescent="0.25">
      <c r="A29" s="14" t="s">
        <v>11</v>
      </c>
      <c r="B29" s="14">
        <f>SUM(B24:B28)</f>
        <v>0</v>
      </c>
      <c r="C29" s="14">
        <f t="shared" ref="C29:F29" si="1">SUM(,C24:C28)</f>
        <v>0</v>
      </c>
      <c r="D29" s="14">
        <f t="shared" si="1"/>
        <v>0</v>
      </c>
      <c r="E29" s="14">
        <f t="shared" si="1"/>
        <v>0</v>
      </c>
      <c r="F29" s="14">
        <f t="shared" si="1"/>
        <v>0</v>
      </c>
      <c r="G29" s="48"/>
    </row>
    <row r="30" spans="1:7" x14ac:dyDescent="0.25">
      <c r="A30" s="14"/>
      <c r="B30" s="12"/>
      <c r="C30" s="12"/>
      <c r="D30" s="12"/>
      <c r="E30" s="12"/>
      <c r="F30" s="12"/>
      <c r="G30" s="48"/>
    </row>
    <row r="31" spans="1:7" x14ac:dyDescent="0.25">
      <c r="A31" s="14" t="s">
        <v>112</v>
      </c>
      <c r="B31" s="12"/>
      <c r="C31" s="12"/>
      <c r="D31" s="12"/>
      <c r="E31" s="12"/>
      <c r="F31" s="12"/>
      <c r="G31" s="48"/>
    </row>
    <row r="32" spans="1:7" x14ac:dyDescent="0.25">
      <c r="A32" s="15" t="s">
        <v>6</v>
      </c>
      <c r="B32" s="41"/>
      <c r="C32" s="41"/>
      <c r="D32" s="41"/>
      <c r="E32" s="41"/>
      <c r="F32" s="41"/>
      <c r="G32" s="48"/>
    </row>
    <row r="33" spans="1:7" x14ac:dyDescent="0.25">
      <c r="A33" s="15" t="s">
        <v>7</v>
      </c>
      <c r="B33" s="41"/>
      <c r="C33" s="41"/>
      <c r="D33" s="41"/>
      <c r="E33" s="41"/>
      <c r="F33" s="41"/>
      <c r="G33" s="48"/>
    </row>
    <row r="34" spans="1:7" x14ac:dyDescent="0.25">
      <c r="A34" s="15" t="s">
        <v>8</v>
      </c>
      <c r="B34" s="41"/>
      <c r="C34" s="41"/>
      <c r="D34" s="41"/>
      <c r="E34" s="41"/>
      <c r="F34" s="41"/>
      <c r="G34" s="48"/>
    </row>
    <row r="35" spans="1:7" x14ac:dyDescent="0.25">
      <c r="A35" s="15" t="s">
        <v>9</v>
      </c>
      <c r="B35" s="41"/>
      <c r="C35" s="41"/>
      <c r="D35" s="41"/>
      <c r="E35" s="41"/>
      <c r="F35" s="41"/>
      <c r="G35" s="48"/>
    </row>
    <row r="36" spans="1:7" x14ac:dyDescent="0.25">
      <c r="A36" s="15" t="s">
        <v>10</v>
      </c>
      <c r="B36" s="41"/>
      <c r="C36" s="41"/>
      <c r="D36" s="41"/>
      <c r="E36" s="41"/>
      <c r="F36" s="41"/>
      <c r="G36" s="48"/>
    </row>
    <row r="37" spans="1:7" ht="15.75" thickBot="1" x14ac:dyDescent="0.3">
      <c r="A37" s="14"/>
      <c r="B37" s="12"/>
      <c r="C37" s="12"/>
      <c r="D37" s="12"/>
      <c r="E37" s="12"/>
      <c r="F37" s="12"/>
      <c r="G37" s="48"/>
    </row>
    <row r="38" spans="1:7" ht="6.75" customHeight="1" thickBot="1" x14ac:dyDescent="0.3">
      <c r="A38" s="17"/>
      <c r="B38" s="18"/>
      <c r="C38" s="18"/>
      <c r="D38" s="18"/>
      <c r="E38" s="18"/>
      <c r="F38" s="18"/>
      <c r="G38" s="48"/>
    </row>
    <row r="39" spans="1:7" x14ac:dyDescent="0.25">
      <c r="A39" s="19" t="s">
        <v>13</v>
      </c>
      <c r="B39" s="20"/>
      <c r="C39" s="20"/>
      <c r="D39" s="20"/>
      <c r="E39" s="20"/>
      <c r="F39" s="20"/>
      <c r="G39" s="48"/>
    </row>
    <row r="40" spans="1:7" x14ac:dyDescent="0.25">
      <c r="A40" s="14" t="s">
        <v>12</v>
      </c>
      <c r="B40" s="12"/>
      <c r="C40" s="12"/>
      <c r="D40" s="12"/>
      <c r="E40" s="12"/>
      <c r="F40" s="12"/>
      <c r="G40" s="48"/>
    </row>
    <row r="41" spans="1:7" x14ac:dyDescent="0.25">
      <c r="A41" s="15" t="s">
        <v>14</v>
      </c>
      <c r="B41" s="87">
        <f>(B32*B21*$B$8)</f>
        <v>0</v>
      </c>
      <c r="C41" s="87">
        <f>((B8*C16*C32)+(B8*C17*C33))</f>
        <v>0</v>
      </c>
      <c r="D41" s="87">
        <f>((B8*D16*D32)+(B8*D17*D33)+(B8*D18*D34))</f>
        <v>0</v>
      </c>
      <c r="E41" s="87">
        <f>((E16*B8*E32)+(B8*E17*E33)+(B8*E18*E34))</f>
        <v>0</v>
      </c>
      <c r="F41" s="87">
        <f>((B8*F16*F32)+(B8*F17*F33)+(B8*F18*F34))</f>
        <v>0</v>
      </c>
      <c r="G41" s="48"/>
    </row>
    <row r="42" spans="1:7" x14ac:dyDescent="0.25">
      <c r="A42" s="15" t="s">
        <v>15</v>
      </c>
      <c r="B42" s="88">
        <f>B21*'Cost Drivers'!$B$4*B32</f>
        <v>0</v>
      </c>
      <c r="C42" s="88">
        <f>(C16*'Cost Drivers'!$B$4*C32)+(C17*'Cost Drivers'!$B$4*C33)</f>
        <v>0</v>
      </c>
      <c r="D42" s="88">
        <f>(D16*'Cost Drivers'!$B$4*D32)+(D17*'Cost Drivers'!$B$4*D33)+(D18*'Cost Drivers'!$B$4*D34)</f>
        <v>0</v>
      </c>
      <c r="E42" s="88">
        <f>(E16*'Cost Drivers'!$B$4*E32)+(E17*'Cost Drivers'!$B$4*E33)+(E18*'Cost Drivers'!$B$4*E34)+(E19*'Cost Drivers'!$B$4*E35)</f>
        <v>0</v>
      </c>
      <c r="F42" s="88">
        <f>(F16*'Cost Drivers'!$B$4*F32)+(F17*'Cost Drivers'!$B$4*F33)+(F18*'Cost Drivers'!$B$4*F34)+(F19*'Cost Drivers'!$B$4*F35)+(F20*'Cost Drivers'!$B$4*F36)</f>
        <v>0</v>
      </c>
      <c r="G42" s="48"/>
    </row>
    <row r="43" spans="1:7" x14ac:dyDescent="0.25">
      <c r="A43" s="16" t="s">
        <v>49</v>
      </c>
      <c r="B43" s="89">
        <f>SUM(B41:B42)</f>
        <v>0</v>
      </c>
      <c r="C43" s="89">
        <f t="shared" ref="C43:F43" si="2">SUM(C41:C42)</f>
        <v>0</v>
      </c>
      <c r="D43" s="89">
        <f t="shared" si="2"/>
        <v>0</v>
      </c>
      <c r="E43" s="89">
        <f t="shared" si="2"/>
        <v>0</v>
      </c>
      <c r="F43" s="89">
        <f t="shared" si="2"/>
        <v>0</v>
      </c>
      <c r="G43" s="48"/>
    </row>
    <row r="44" spans="1:7" x14ac:dyDescent="0.25">
      <c r="A44" s="12"/>
      <c r="B44" s="87"/>
      <c r="C44" s="87"/>
      <c r="D44" s="87"/>
      <c r="E44" s="87"/>
      <c r="F44" s="87"/>
      <c r="G44" s="48"/>
    </row>
    <row r="45" spans="1:7" x14ac:dyDescent="0.25">
      <c r="A45" s="14" t="s">
        <v>16</v>
      </c>
      <c r="B45" s="87"/>
      <c r="C45" s="87"/>
      <c r="D45" s="87"/>
      <c r="E45" s="87"/>
      <c r="F45" s="87"/>
      <c r="G45" s="48"/>
    </row>
    <row r="46" spans="1:7" x14ac:dyDescent="0.25">
      <c r="A46" s="15" t="s">
        <v>14</v>
      </c>
      <c r="B46" s="87">
        <f>IF($B$7="Research based",(B24*B32*$B$9),IF($B$7="Professional program",(B24*B32*$B$9)))</f>
        <v>0</v>
      </c>
      <c r="C46" s="87">
        <f>IF($B$7="Research based",(C24*C32*$B$9),IF($B$7="Professional program",(C24*C32*($C$9))))+IF($B$7="Research based",(C25*C33*$B$9),IF($B$7="Professional program",(C25*C33*($C$9))))</f>
        <v>0</v>
      </c>
      <c r="D46" s="87">
        <f>IF($B$7="Research based",(D24*D32*$B$9),IF($B$7="Professional program",(D24*D32*$D$9)))+IF($B$7="Research based",(D25*D33*$B$9),IF($B$7="Professional program",(D25*D33*($D$9))))++IF($B$7="Research based",(D26*D34*$B$9),IF($B$7="Professional program",(D26*D34*($D$9))))</f>
        <v>0</v>
      </c>
      <c r="E46" s="87">
        <f>IF($B$7="Research based",(E24*E32*$B$9),IF($B$7="Professional program",(E24*E32*$E$9)))+IF($B$7="Research based",(E25*E33*$B$9),IF($B$7="Professional program",(E25*E33*($E$9))))+IF($B$7="Research based",(E26*E34*$B$9),IF($B$7="Professional program",(E26*E34*($E$9))))+IF($B$7="Research based",(E27*E35*$B$9),IF($B$7="Professional program",(E27*E35*($E$9))))</f>
        <v>0</v>
      </c>
      <c r="F46" s="87">
        <f>IF($B$7="Research based",(F24*F32*$B$9),IF($B$7="Professional program",(F24*F32*$F$9)))+IF($B$7="Research based",(F25*F33*$B$9),IF($B$7="Professional program",(F25*F33*($F$9))))+IF($B$7="Research based",(F26*F34*$B$9),IF($B$7="Professional program",(F26*F34*($F$9))))+IF($B$7="Research based",(F27*F35*$B$9),IF($B$7="Professional program",(F27*F35*($F$9))))+IF($B$7="Research based",(F28*F36*$B$9),IF($B$7="Professional program",(F28*F36*($F$9))))</f>
        <v>0</v>
      </c>
      <c r="G46" s="48"/>
    </row>
    <row r="47" spans="1:7" x14ac:dyDescent="0.25">
      <c r="A47" s="15" t="s">
        <v>15</v>
      </c>
      <c r="B47" s="88">
        <f>(B24*'Cost Drivers'!$B$5*B32)</f>
        <v>0</v>
      </c>
      <c r="C47" s="88">
        <f>(C24*'Cost Drivers'!$B$5*C32)+(C25*'Cost Drivers'!$B$5*C33)</f>
        <v>0</v>
      </c>
      <c r="D47" s="88">
        <f>(D24*'Cost Drivers'!$B$5*D32)+(D25*'Cost Drivers'!$B$5*D33)+(D26*'Cost Drivers'!$B$5*D34)</f>
        <v>0</v>
      </c>
      <c r="E47" s="88">
        <f>(E24*'Cost Drivers'!$B$5*E32)+(E25*'Cost Drivers'!$B$5*E33)+(E26*'Cost Drivers'!$B$5*E34)+(E27*'Cost Drivers'!$B$5*E35)</f>
        <v>0</v>
      </c>
      <c r="F47" s="88">
        <f>(F24*'Cost Drivers'!$B$5*F32)+(F25*'Cost Drivers'!$B$5*F33)+(F26*'Cost Drivers'!$B$5*F34)+(F27*'Cost Drivers'!$B$5*F35)+(F28*'Cost Drivers'!$B$5*F36)</f>
        <v>0</v>
      </c>
      <c r="G47" s="48"/>
    </row>
    <row r="48" spans="1:7" s="3" customFormat="1" x14ac:dyDescent="0.25">
      <c r="A48" s="16" t="s">
        <v>51</v>
      </c>
      <c r="B48" s="89">
        <f>SUM(B46:B47)</f>
        <v>0</v>
      </c>
      <c r="C48" s="89">
        <f t="shared" ref="C48:F48" si="3">SUM(C46:C47)</f>
        <v>0</v>
      </c>
      <c r="D48" s="89">
        <f t="shared" si="3"/>
        <v>0</v>
      </c>
      <c r="E48" s="89">
        <f t="shared" si="3"/>
        <v>0</v>
      </c>
      <c r="F48" s="89">
        <f t="shared" si="3"/>
        <v>0</v>
      </c>
      <c r="G48" s="49"/>
    </row>
    <row r="49" spans="1:7" s="3" customFormat="1" x14ac:dyDescent="0.25">
      <c r="A49" s="16"/>
      <c r="B49" s="89"/>
      <c r="C49" s="89"/>
      <c r="D49" s="89"/>
      <c r="E49" s="89"/>
      <c r="F49" s="89"/>
      <c r="G49" s="49"/>
    </row>
    <row r="50" spans="1:7" s="3" customFormat="1" x14ac:dyDescent="0.25">
      <c r="A50" s="35" t="s">
        <v>136</v>
      </c>
      <c r="B50" s="105">
        <f>$B$11*B21*'Cost Drivers'!$B$12</f>
        <v>0</v>
      </c>
      <c r="C50" s="105">
        <f>$B$11*C21*'Cost Drivers'!$B$12</f>
        <v>0</v>
      </c>
      <c r="D50" s="105">
        <f>$B$11*D21*'Cost Drivers'!$B$12</f>
        <v>0</v>
      </c>
      <c r="E50" s="105">
        <f>$B$11*E21*'Cost Drivers'!$B$12</f>
        <v>0</v>
      </c>
      <c r="F50" s="105">
        <f>$B$11*F21*'Cost Drivers'!$B$12</f>
        <v>0</v>
      </c>
      <c r="G50" s="49"/>
    </row>
    <row r="51" spans="1:7" x14ac:dyDescent="0.25">
      <c r="A51" s="12"/>
      <c r="B51" s="87"/>
      <c r="C51" s="87"/>
      <c r="D51" s="87"/>
      <c r="E51" s="87"/>
      <c r="F51" s="87"/>
      <c r="G51" s="48"/>
    </row>
    <row r="52" spans="1:7" x14ac:dyDescent="0.25">
      <c r="A52" s="14" t="s">
        <v>17</v>
      </c>
      <c r="B52" s="87"/>
      <c r="C52" s="87"/>
      <c r="D52" s="87"/>
      <c r="E52" s="87"/>
      <c r="F52" s="87"/>
      <c r="G52" s="48"/>
    </row>
    <row r="53" spans="1:7" x14ac:dyDescent="0.25">
      <c r="A53" s="15" t="s">
        <v>18</v>
      </c>
      <c r="B53" s="87">
        <f>B41+B46</f>
        <v>0</v>
      </c>
      <c r="C53" s="87">
        <f t="shared" ref="C53:F53" si="4">C41+C46</f>
        <v>0</v>
      </c>
      <c r="D53" s="87">
        <f t="shared" si="4"/>
        <v>0</v>
      </c>
      <c r="E53" s="87">
        <f t="shared" si="4"/>
        <v>0</v>
      </c>
      <c r="F53" s="87">
        <f t="shared" si="4"/>
        <v>0</v>
      </c>
      <c r="G53" s="48"/>
    </row>
    <row r="54" spans="1:7" x14ac:dyDescent="0.25">
      <c r="A54" s="15" t="s">
        <v>19</v>
      </c>
      <c r="B54" s="87">
        <f>B42+B47</f>
        <v>0</v>
      </c>
      <c r="C54" s="87">
        <f t="shared" ref="C54:E54" si="5">C42+C47</f>
        <v>0</v>
      </c>
      <c r="D54" s="87">
        <f t="shared" si="5"/>
        <v>0</v>
      </c>
      <c r="E54" s="87">
        <f t="shared" si="5"/>
        <v>0</v>
      </c>
      <c r="F54" s="87">
        <f>F42+F47</f>
        <v>0</v>
      </c>
      <c r="G54" s="48"/>
    </row>
    <row r="55" spans="1:7" x14ac:dyDescent="0.25">
      <c r="A55" s="21" t="s">
        <v>136</v>
      </c>
      <c r="B55" s="111">
        <f>B50</f>
        <v>0</v>
      </c>
      <c r="C55" s="111">
        <f>C50</f>
        <v>0</v>
      </c>
      <c r="D55" s="111">
        <f>D50</f>
        <v>0</v>
      </c>
      <c r="E55" s="111">
        <f>E50</f>
        <v>0</v>
      </c>
      <c r="F55" s="111">
        <f>F50</f>
        <v>0</v>
      </c>
      <c r="G55" s="48"/>
    </row>
    <row r="56" spans="1:7" x14ac:dyDescent="0.25">
      <c r="A56" s="21" t="s">
        <v>20</v>
      </c>
      <c r="B56" s="98"/>
      <c r="C56" s="98"/>
      <c r="D56" s="98"/>
      <c r="E56" s="98"/>
      <c r="F56" s="98"/>
      <c r="G56" s="48"/>
    </row>
    <row r="57" spans="1:7" ht="15.75" thickBot="1" x14ac:dyDescent="0.3">
      <c r="A57" s="22" t="s">
        <v>21</v>
      </c>
      <c r="B57" s="91">
        <f>SUM(B53:B56)</f>
        <v>0</v>
      </c>
      <c r="C57" s="91">
        <f>SUM(C53:C56)</f>
        <v>0</v>
      </c>
      <c r="D57" s="91">
        <f>SUM(D53:D56)</f>
        <v>0</v>
      </c>
      <c r="E57" s="91">
        <f>SUM(E53:E56)</f>
        <v>0</v>
      </c>
      <c r="F57" s="91">
        <f>SUM(F53:F56)</f>
        <v>0</v>
      </c>
      <c r="G57" s="48"/>
    </row>
    <row r="58" spans="1:7" ht="6.75" customHeight="1" thickBot="1" x14ac:dyDescent="0.3">
      <c r="A58" s="23"/>
      <c r="B58" s="17"/>
      <c r="C58" s="17"/>
      <c r="D58" s="17"/>
      <c r="E58" s="17"/>
      <c r="F58" s="17"/>
      <c r="G58" s="48"/>
    </row>
    <row r="59" spans="1:7" x14ac:dyDescent="0.25">
      <c r="A59" s="14" t="s">
        <v>57</v>
      </c>
      <c r="B59" s="12"/>
      <c r="C59" s="12"/>
      <c r="D59" s="12"/>
      <c r="E59" s="12"/>
      <c r="F59" s="12"/>
      <c r="G59" s="48"/>
    </row>
    <row r="60" spans="1:7" x14ac:dyDescent="0.25">
      <c r="A60" s="14" t="s">
        <v>60</v>
      </c>
      <c r="B60" s="12"/>
      <c r="C60" s="12"/>
      <c r="D60" s="12"/>
      <c r="E60" s="12"/>
      <c r="F60" s="12"/>
      <c r="G60" s="48"/>
    </row>
    <row r="61" spans="1:7" x14ac:dyDescent="0.25">
      <c r="A61" s="24" t="s">
        <v>22</v>
      </c>
      <c r="B61" s="42"/>
      <c r="C61" s="42"/>
      <c r="D61" s="42"/>
      <c r="E61" s="42"/>
      <c r="F61" s="42"/>
      <c r="G61" s="48"/>
    </row>
    <row r="62" spans="1:7" x14ac:dyDescent="0.25">
      <c r="A62" s="15" t="s">
        <v>52</v>
      </c>
      <c r="B62" s="99"/>
      <c r="C62" s="99"/>
      <c r="D62" s="99"/>
      <c r="E62" s="99"/>
      <c r="F62" s="99"/>
      <c r="G62" s="48"/>
    </row>
    <row r="63" spans="1:7" x14ac:dyDescent="0.25">
      <c r="A63" s="15" t="s">
        <v>98</v>
      </c>
      <c r="B63" s="88"/>
      <c r="C63" s="87">
        <f>(B61*B62)*1.035</f>
        <v>0</v>
      </c>
      <c r="D63" s="87">
        <f>(C63+(C61*C62))*1.035</f>
        <v>0</v>
      </c>
      <c r="E63" s="87">
        <f>(D63+(D61*D62))*1.035</f>
        <v>0</v>
      </c>
      <c r="F63" s="87">
        <f>(E63+(E61*E62))*1.035</f>
        <v>0</v>
      </c>
      <c r="G63" s="48"/>
    </row>
    <row r="64" spans="1:7" s="34" customFormat="1" x14ac:dyDescent="0.25">
      <c r="A64" s="33" t="s">
        <v>54</v>
      </c>
      <c r="B64" s="92">
        <f>B61*B62</f>
        <v>0</v>
      </c>
      <c r="C64" s="92">
        <f>(C61*C62)+C63</f>
        <v>0</v>
      </c>
      <c r="D64" s="92">
        <f>(D61*D62)+D63</f>
        <v>0</v>
      </c>
      <c r="E64" s="92">
        <f>(E61*E62)+E63</f>
        <v>0</v>
      </c>
      <c r="F64" s="92">
        <f>(F61*F62)+F63</f>
        <v>0</v>
      </c>
      <c r="G64" s="50"/>
    </row>
    <row r="65" spans="1:7" s="34" customFormat="1" x14ac:dyDescent="0.25">
      <c r="A65" s="33" t="s">
        <v>55</v>
      </c>
      <c r="B65" s="92">
        <f>B64*'Cost Drivers'!$B$15</f>
        <v>0</v>
      </c>
      <c r="C65" s="92">
        <f>C64*'Cost Drivers'!$B$15</f>
        <v>0</v>
      </c>
      <c r="D65" s="92">
        <f>D64*'Cost Drivers'!$B$15</f>
        <v>0</v>
      </c>
      <c r="E65" s="92">
        <f>E64*'Cost Drivers'!$B$15</f>
        <v>0</v>
      </c>
      <c r="F65" s="92">
        <f>F64*'Cost Drivers'!$B$15</f>
        <v>0</v>
      </c>
      <c r="G65" s="50"/>
    </row>
    <row r="66" spans="1:7" x14ac:dyDescent="0.25">
      <c r="A66" s="16" t="s">
        <v>53</v>
      </c>
      <c r="B66" s="93">
        <f>B64+B65</f>
        <v>0</v>
      </c>
      <c r="C66" s="93">
        <f t="shared" ref="C66:F66" si="6">C64+C65</f>
        <v>0</v>
      </c>
      <c r="D66" s="93">
        <f t="shared" si="6"/>
        <v>0</v>
      </c>
      <c r="E66" s="93">
        <f t="shared" si="6"/>
        <v>0</v>
      </c>
      <c r="F66" s="93">
        <f t="shared" si="6"/>
        <v>0</v>
      </c>
      <c r="G66" s="48"/>
    </row>
    <row r="67" spans="1:7" x14ac:dyDescent="0.25">
      <c r="A67" s="35" t="s">
        <v>61</v>
      </c>
      <c r="B67" s="12"/>
      <c r="C67" s="12"/>
      <c r="D67" s="12"/>
      <c r="E67" s="12"/>
      <c r="F67" s="12"/>
      <c r="G67" s="48"/>
    </row>
    <row r="68" spans="1:7" x14ac:dyDescent="0.25">
      <c r="A68" s="32" t="s">
        <v>100</v>
      </c>
      <c r="B68" s="12" t="s">
        <v>36</v>
      </c>
      <c r="C68" s="12" t="s">
        <v>36</v>
      </c>
      <c r="D68" s="12" t="s">
        <v>36</v>
      </c>
      <c r="E68" s="12" t="s">
        <v>36</v>
      </c>
      <c r="F68" s="12" t="s">
        <v>36</v>
      </c>
      <c r="G68" s="48"/>
    </row>
    <row r="69" spans="1:7" x14ac:dyDescent="0.25">
      <c r="A69" s="24" t="s">
        <v>23</v>
      </c>
      <c r="B69" s="42"/>
      <c r="C69" s="42"/>
      <c r="D69" s="42"/>
      <c r="E69" s="42"/>
      <c r="F69" s="42"/>
      <c r="G69" s="48"/>
    </row>
    <row r="70" spans="1:7" x14ac:dyDescent="0.25">
      <c r="A70" s="15" t="s">
        <v>58</v>
      </c>
      <c r="B70" s="43"/>
      <c r="C70" s="43"/>
      <c r="D70" s="43"/>
      <c r="E70" s="43"/>
      <c r="F70" s="43"/>
      <c r="G70" s="48"/>
    </row>
    <row r="71" spans="1:7" x14ac:dyDescent="0.25">
      <c r="A71" s="15" t="s">
        <v>99</v>
      </c>
      <c r="B71" s="88"/>
      <c r="C71" s="87">
        <f>(B69*B70)*1.029</f>
        <v>0</v>
      </c>
      <c r="D71" s="87">
        <f>(C71+(C69*C70))*1.029</f>
        <v>0</v>
      </c>
      <c r="E71" s="87">
        <f>(D71+(D69*D70))*1.029</f>
        <v>0</v>
      </c>
      <c r="F71" s="87">
        <f>(E71+(E69*E70))*1.029</f>
        <v>0</v>
      </c>
      <c r="G71" s="48"/>
    </row>
    <row r="72" spans="1:7" s="34" customFormat="1" x14ac:dyDescent="0.25">
      <c r="A72" s="33" t="s">
        <v>54</v>
      </c>
      <c r="B72" s="92">
        <f>B69*B70</f>
        <v>0</v>
      </c>
      <c r="C72" s="92">
        <f>(C69*C70)+C71</f>
        <v>0</v>
      </c>
      <c r="D72" s="92">
        <f>(D69*D70)+D71</f>
        <v>0</v>
      </c>
      <c r="E72" s="92">
        <f>(E69*E70)+E71</f>
        <v>0</v>
      </c>
      <c r="F72" s="92">
        <f>(F69*F70)+F71</f>
        <v>0</v>
      </c>
      <c r="G72" s="50"/>
    </row>
    <row r="73" spans="1:7" s="34" customFormat="1" x14ac:dyDescent="0.25">
      <c r="A73" s="33" t="s">
        <v>56</v>
      </c>
      <c r="B73" s="92">
        <f>IF(B$68="OSSTF",(B72*'Cost Drivers'!$B$17),(B72*'Cost Drivers'!$B$16))</f>
        <v>0</v>
      </c>
      <c r="C73" s="92">
        <f>IF(C$68="OSSTF",(C72*'Cost Drivers'!$B$17),(C72*'Cost Drivers'!$B$16))</f>
        <v>0</v>
      </c>
      <c r="D73" s="92">
        <f>IF(D$68="OSSTF",(D72*'Cost Drivers'!$B$17),(D72*'Cost Drivers'!$B$16))</f>
        <v>0</v>
      </c>
      <c r="E73" s="92">
        <f>IF(E$68="OSSTF",(E72*'Cost Drivers'!$B$17),(E72*'Cost Drivers'!$B$16))</f>
        <v>0</v>
      </c>
      <c r="F73" s="92">
        <f>IF(F$68="OSSTF",(F72*'Cost Drivers'!$B$17),(F72*'Cost Drivers'!$B$16))</f>
        <v>0</v>
      </c>
      <c r="G73" s="50"/>
    </row>
    <row r="74" spans="1:7" s="3" customFormat="1" x14ac:dyDescent="0.25">
      <c r="A74" s="16" t="s">
        <v>107</v>
      </c>
      <c r="B74" s="93">
        <f>B72+B73</f>
        <v>0</v>
      </c>
      <c r="C74" s="93">
        <f t="shared" ref="C74:F74" si="7">C72+C73</f>
        <v>0</v>
      </c>
      <c r="D74" s="93">
        <f t="shared" si="7"/>
        <v>0</v>
      </c>
      <c r="E74" s="93">
        <f t="shared" si="7"/>
        <v>0</v>
      </c>
      <c r="F74" s="93">
        <f t="shared" si="7"/>
        <v>0</v>
      </c>
      <c r="G74" s="49"/>
    </row>
    <row r="75" spans="1:7" s="3" customFormat="1" x14ac:dyDescent="0.25">
      <c r="A75" s="32" t="s">
        <v>106</v>
      </c>
      <c r="B75" s="12"/>
      <c r="C75" s="12"/>
      <c r="D75" s="12"/>
      <c r="E75" s="12"/>
      <c r="F75" s="12"/>
      <c r="G75" s="49"/>
    </row>
    <row r="76" spans="1:7" s="3" customFormat="1" x14ac:dyDescent="0.25">
      <c r="A76" s="24" t="s">
        <v>23</v>
      </c>
      <c r="B76" s="42"/>
      <c r="C76" s="42"/>
      <c r="D76" s="42"/>
      <c r="E76" s="42"/>
      <c r="F76" s="42"/>
      <c r="G76" s="49"/>
    </row>
    <row r="77" spans="1:7" s="3" customFormat="1" x14ac:dyDescent="0.25">
      <c r="A77" s="15" t="s">
        <v>58</v>
      </c>
      <c r="B77" s="43"/>
      <c r="C77" s="43"/>
      <c r="D77" s="43"/>
      <c r="E77" s="43"/>
      <c r="F77" s="43"/>
      <c r="G77" s="49"/>
    </row>
    <row r="78" spans="1:7" s="3" customFormat="1" x14ac:dyDescent="0.25">
      <c r="A78" s="15" t="s">
        <v>99</v>
      </c>
      <c r="B78" s="88"/>
      <c r="C78" s="87">
        <f>(B76*B77)*1.01</f>
        <v>0</v>
      </c>
      <c r="D78" s="87">
        <f>(C78+(C76*C77))*1.01</f>
        <v>0</v>
      </c>
      <c r="E78" s="87">
        <f>(D78+(D76*D77))*1.01</f>
        <v>0</v>
      </c>
      <c r="F78" s="87">
        <f>(E78+(E76*E77))*1.01</f>
        <v>0</v>
      </c>
      <c r="G78" s="49"/>
    </row>
    <row r="79" spans="1:7" s="3" customFormat="1" x14ac:dyDescent="0.25">
      <c r="A79" s="33" t="s">
        <v>54</v>
      </c>
      <c r="B79" s="92">
        <f>B76*B77</f>
        <v>0</v>
      </c>
      <c r="C79" s="92">
        <f>(C76*C77)+C78</f>
        <v>0</v>
      </c>
      <c r="D79" s="92">
        <f>(D76*D77)+D78</f>
        <v>0</v>
      </c>
      <c r="E79" s="92">
        <f>(E76*E77)+E78</f>
        <v>0</v>
      </c>
      <c r="F79" s="92">
        <f>(F76*F77)+F78</f>
        <v>0</v>
      </c>
      <c r="G79" s="49"/>
    </row>
    <row r="80" spans="1:7" s="3" customFormat="1" x14ac:dyDescent="0.25">
      <c r="A80" s="33" t="s">
        <v>56</v>
      </c>
      <c r="B80" s="92">
        <f>B79*'Cost Drivers'!$B$16</f>
        <v>0</v>
      </c>
      <c r="C80" s="92">
        <f>C79*'Cost Drivers'!$B$16</f>
        <v>0</v>
      </c>
      <c r="D80" s="92">
        <f>D79*'Cost Drivers'!$B$16</f>
        <v>0</v>
      </c>
      <c r="E80" s="92">
        <f>E79*'Cost Drivers'!$B$16</f>
        <v>0</v>
      </c>
      <c r="F80" s="92">
        <f>F79*'Cost Drivers'!$B$16</f>
        <v>0</v>
      </c>
      <c r="G80" s="49"/>
    </row>
    <row r="81" spans="1:7" s="3" customFormat="1" x14ac:dyDescent="0.25">
      <c r="A81" s="16" t="s">
        <v>108</v>
      </c>
      <c r="B81" s="93">
        <f>B79+B80</f>
        <v>0</v>
      </c>
      <c r="C81" s="93">
        <f t="shared" ref="C81:F81" si="8">C79+C80</f>
        <v>0</v>
      </c>
      <c r="D81" s="93">
        <f t="shared" si="8"/>
        <v>0</v>
      </c>
      <c r="E81" s="93">
        <f t="shared" si="8"/>
        <v>0</v>
      </c>
      <c r="F81" s="93">
        <f t="shared" si="8"/>
        <v>0</v>
      </c>
      <c r="G81" s="49"/>
    </row>
    <row r="82" spans="1:7" s="3" customFormat="1" x14ac:dyDescent="0.25">
      <c r="A82" s="35" t="s">
        <v>59</v>
      </c>
      <c r="B82" s="25"/>
      <c r="C82" s="25"/>
      <c r="D82" s="25"/>
      <c r="E82" s="25"/>
      <c r="F82" s="25"/>
      <c r="G82" s="49"/>
    </row>
    <row r="83" spans="1:7" s="3" customFormat="1" x14ac:dyDescent="0.25">
      <c r="A83" s="15" t="s">
        <v>63</v>
      </c>
      <c r="B83" s="44"/>
      <c r="C83" s="44"/>
      <c r="D83" s="44"/>
      <c r="E83" s="44"/>
      <c r="F83" s="44"/>
      <c r="G83" s="49"/>
    </row>
    <row r="84" spans="1:7" s="34" customFormat="1" x14ac:dyDescent="0.25">
      <c r="A84" s="33" t="s">
        <v>64</v>
      </c>
      <c r="B84" s="92">
        <f>B83*'Cost Drivers'!B$23</f>
        <v>0</v>
      </c>
      <c r="C84" s="92">
        <f>C83*'Cost Drivers'!C$23</f>
        <v>0</v>
      </c>
      <c r="D84" s="92">
        <f>D83*'Cost Drivers'!D$23</f>
        <v>0</v>
      </c>
      <c r="E84" s="92">
        <f>E83*'Cost Drivers'!E$23</f>
        <v>0</v>
      </c>
      <c r="F84" s="92">
        <f>F83*'Cost Drivers'!F$23</f>
        <v>0</v>
      </c>
      <c r="G84" s="50"/>
    </row>
    <row r="85" spans="1:7" s="34" customFormat="1" x14ac:dyDescent="0.25">
      <c r="A85" s="15" t="s">
        <v>65</v>
      </c>
      <c r="B85" s="44"/>
      <c r="C85" s="44"/>
      <c r="D85" s="44"/>
      <c r="E85" s="44"/>
      <c r="F85" s="44"/>
      <c r="G85" s="50"/>
    </row>
    <row r="86" spans="1:7" s="34" customFormat="1" x14ac:dyDescent="0.25">
      <c r="A86" s="33" t="s">
        <v>66</v>
      </c>
      <c r="B86" s="92">
        <f>B85*'Cost Drivers'!B$24</f>
        <v>0</v>
      </c>
      <c r="C86" s="92">
        <f>C85*'Cost Drivers'!C$24</f>
        <v>0</v>
      </c>
      <c r="D86" s="92">
        <f>D85*'Cost Drivers'!D$24</f>
        <v>0</v>
      </c>
      <c r="E86" s="92">
        <f>E85*'Cost Drivers'!E$24</f>
        <v>0</v>
      </c>
      <c r="F86" s="92">
        <f>F85*'Cost Drivers'!F$24</f>
        <v>0</v>
      </c>
      <c r="G86" s="50"/>
    </row>
    <row r="87" spans="1:7" s="34" customFormat="1" x14ac:dyDescent="0.25">
      <c r="A87" s="15" t="s">
        <v>67</v>
      </c>
      <c r="B87" s="44"/>
      <c r="C87" s="44"/>
      <c r="D87" s="44"/>
      <c r="E87" s="44"/>
      <c r="F87" s="44"/>
      <c r="G87" s="50"/>
    </row>
    <row r="88" spans="1:7" s="34" customFormat="1" x14ac:dyDescent="0.25">
      <c r="A88" s="33" t="s">
        <v>68</v>
      </c>
      <c r="B88" s="92">
        <f>B87*'Cost Drivers'!B$25</f>
        <v>0</v>
      </c>
      <c r="C88" s="92">
        <f>C87*'Cost Drivers'!C$25</f>
        <v>0</v>
      </c>
      <c r="D88" s="92">
        <f>D87*'Cost Drivers'!D$25</f>
        <v>0</v>
      </c>
      <c r="E88" s="92">
        <f>E87*'Cost Drivers'!E$25</f>
        <v>0</v>
      </c>
      <c r="F88" s="92">
        <f>F87*'Cost Drivers'!F$25</f>
        <v>0</v>
      </c>
      <c r="G88" s="50"/>
    </row>
    <row r="89" spans="1:7" s="34" customFormat="1" x14ac:dyDescent="0.25">
      <c r="A89" s="15" t="s">
        <v>69</v>
      </c>
      <c r="B89" s="44"/>
      <c r="C89" s="44"/>
      <c r="D89" s="44"/>
      <c r="E89" s="44"/>
      <c r="F89" s="44"/>
      <c r="G89" s="50"/>
    </row>
    <row r="90" spans="1:7" s="34" customFormat="1" x14ac:dyDescent="0.25">
      <c r="A90" s="33" t="s">
        <v>70</v>
      </c>
      <c r="B90" s="92">
        <f>B89*'Cost Drivers'!B$26</f>
        <v>0</v>
      </c>
      <c r="C90" s="92">
        <f>C89*'Cost Drivers'!C$26</f>
        <v>0</v>
      </c>
      <c r="D90" s="92">
        <f>D89*'Cost Drivers'!D$26</f>
        <v>0</v>
      </c>
      <c r="E90" s="92">
        <f>E89*'Cost Drivers'!E$26</f>
        <v>0</v>
      </c>
      <c r="F90" s="92">
        <f>F89*'Cost Drivers'!F$26</f>
        <v>0</v>
      </c>
      <c r="G90" s="50"/>
    </row>
    <row r="91" spans="1:7" s="34" customFormat="1" x14ac:dyDescent="0.25">
      <c r="A91" s="15" t="s">
        <v>71</v>
      </c>
      <c r="B91" s="44"/>
      <c r="C91" s="44"/>
      <c r="D91" s="44"/>
      <c r="E91" s="44"/>
      <c r="F91" s="44"/>
      <c r="G91" s="50"/>
    </row>
    <row r="92" spans="1:7" s="34" customFormat="1" x14ac:dyDescent="0.25">
      <c r="A92" s="33" t="s">
        <v>72</v>
      </c>
      <c r="B92" s="92">
        <f>B91*'Cost Drivers'!B27</f>
        <v>0</v>
      </c>
      <c r="C92" s="92">
        <f>C91*'Cost Drivers'!C27</f>
        <v>0</v>
      </c>
      <c r="D92" s="92">
        <f>D91*'Cost Drivers'!D27</f>
        <v>0</v>
      </c>
      <c r="E92" s="92">
        <f>E91*'Cost Drivers'!E27</f>
        <v>0</v>
      </c>
      <c r="F92" s="92">
        <f>F91*'Cost Drivers'!F27</f>
        <v>0</v>
      </c>
      <c r="G92" s="50"/>
    </row>
    <row r="93" spans="1:7" s="37" customFormat="1" x14ac:dyDescent="0.25">
      <c r="A93" s="33" t="s">
        <v>73</v>
      </c>
      <c r="B93" s="92">
        <f>B84+B86+B88+B90+B92</f>
        <v>0</v>
      </c>
      <c r="C93" s="92">
        <f t="shared" ref="C93:F93" si="9">C84+C86+C88+C90+C92</f>
        <v>0</v>
      </c>
      <c r="D93" s="92">
        <f t="shared" si="9"/>
        <v>0</v>
      </c>
      <c r="E93" s="92">
        <f t="shared" si="9"/>
        <v>0</v>
      </c>
      <c r="F93" s="92">
        <f t="shared" si="9"/>
        <v>0</v>
      </c>
      <c r="G93" s="51"/>
    </row>
    <row r="94" spans="1:7" s="37" customFormat="1" x14ac:dyDescent="0.25">
      <c r="A94" s="33" t="s">
        <v>55</v>
      </c>
      <c r="B94" s="92">
        <f>(B86*'Cost Drivers'!$B$19)+(('Proposed Budget - Masters'!B88+'Proposed Budget - Masters'!B90+'Proposed Budget - Masters'!B92)*'Cost Drivers'!$B$18)</f>
        <v>0</v>
      </c>
      <c r="C94" s="92">
        <f>(C86*'Cost Drivers'!$B$19)+(('Proposed Budget - Masters'!C88+'Proposed Budget - Masters'!C90+'Proposed Budget - Masters'!C92)*'Cost Drivers'!$B$18)</f>
        <v>0</v>
      </c>
      <c r="D94" s="92">
        <f>(D86*'Cost Drivers'!$B$19)+(('Proposed Budget - Masters'!D88+'Proposed Budget - Masters'!D90+'Proposed Budget - Masters'!D92)*'Cost Drivers'!$B$18)</f>
        <v>0</v>
      </c>
      <c r="E94" s="92">
        <f>(E86*'Cost Drivers'!$B$19)+(('Proposed Budget - Masters'!E88+'Proposed Budget - Masters'!E90+'Proposed Budget - Masters'!E92)*'Cost Drivers'!$B$18)</f>
        <v>0</v>
      </c>
      <c r="F94" s="92">
        <f>(F86*'Cost Drivers'!$B$19)+(('Proposed Budget - Masters'!F88+'Proposed Budget - Masters'!F90+'Proposed Budget - Masters'!F92)*'Cost Drivers'!$B$18)</f>
        <v>0</v>
      </c>
      <c r="G94" s="51"/>
    </row>
    <row r="95" spans="1:7" s="3" customFormat="1" x14ac:dyDescent="0.25">
      <c r="A95" s="14" t="s">
        <v>74</v>
      </c>
      <c r="B95" s="93">
        <f>B93+B94</f>
        <v>0</v>
      </c>
      <c r="C95" s="93">
        <f t="shared" ref="C95:F95" si="10">C93+C94</f>
        <v>0</v>
      </c>
      <c r="D95" s="93">
        <f t="shared" si="10"/>
        <v>0</v>
      </c>
      <c r="E95" s="93">
        <f t="shared" si="10"/>
        <v>0</v>
      </c>
      <c r="F95" s="93">
        <f t="shared" si="10"/>
        <v>0</v>
      </c>
      <c r="G95" s="49"/>
    </row>
    <row r="96" spans="1:7" x14ac:dyDescent="0.25">
      <c r="A96" s="24"/>
      <c r="B96" s="88"/>
      <c r="C96" s="88"/>
      <c r="D96" s="88"/>
      <c r="E96" s="88"/>
      <c r="F96" s="88"/>
      <c r="G96" s="48"/>
    </row>
    <row r="97" spans="1:8" ht="15.75" thickBot="1" x14ac:dyDescent="0.3">
      <c r="A97" s="22" t="s">
        <v>88</v>
      </c>
      <c r="B97" s="91">
        <f>B66+B74+B81+B95</f>
        <v>0</v>
      </c>
      <c r="C97" s="91">
        <f>C66+C74+C81+C95</f>
        <v>0</v>
      </c>
      <c r="D97" s="91">
        <f>D66+D74+D81+D95</f>
        <v>0</v>
      </c>
      <c r="E97" s="91">
        <f>E66+E74+E81+E95</f>
        <v>0</v>
      </c>
      <c r="F97" s="91">
        <f>F66+F74+F81+F95</f>
        <v>0</v>
      </c>
      <c r="G97" s="48"/>
    </row>
    <row r="98" spans="1:8" ht="6" customHeight="1" thickBot="1" x14ac:dyDescent="0.3">
      <c r="A98" s="26"/>
      <c r="B98" s="27"/>
      <c r="C98" s="27"/>
      <c r="D98" s="27"/>
      <c r="E98" s="27"/>
      <c r="F98" s="27"/>
      <c r="G98" s="48"/>
    </row>
    <row r="99" spans="1:8" ht="13.5" customHeight="1" x14ac:dyDescent="0.25">
      <c r="A99" s="54" t="s">
        <v>77</v>
      </c>
      <c r="B99" s="55"/>
      <c r="C99" s="55"/>
      <c r="D99" s="55"/>
      <c r="E99" s="55"/>
      <c r="F99" s="55"/>
      <c r="G99" s="48"/>
    </row>
    <row r="100" spans="1:8" ht="13.5" customHeight="1" x14ac:dyDescent="0.25">
      <c r="A100" s="56" t="s">
        <v>82</v>
      </c>
      <c r="B100" s="53"/>
      <c r="C100" s="53"/>
      <c r="D100" s="53"/>
      <c r="E100" s="53"/>
      <c r="F100" s="53"/>
      <c r="G100" s="48"/>
    </row>
    <row r="101" spans="1:8" ht="13.5" customHeight="1" x14ac:dyDescent="0.25">
      <c r="A101" s="24" t="s">
        <v>24</v>
      </c>
      <c r="B101" s="99"/>
      <c r="C101" s="99"/>
      <c r="D101" s="99"/>
      <c r="E101" s="99"/>
      <c r="F101" s="99"/>
      <c r="G101" s="48"/>
    </row>
    <row r="102" spans="1:8" x14ac:dyDescent="0.25">
      <c r="A102" s="24" t="s">
        <v>81</v>
      </c>
      <c r="B102" s="100"/>
      <c r="C102" s="100"/>
      <c r="D102" s="100"/>
      <c r="E102" s="100"/>
      <c r="F102" s="100"/>
      <c r="G102" s="48"/>
    </row>
    <row r="103" spans="1:8" x14ac:dyDescent="0.25">
      <c r="A103" s="24" t="s">
        <v>25</v>
      </c>
      <c r="B103" s="99"/>
      <c r="C103" s="99"/>
      <c r="D103" s="99"/>
      <c r="E103" s="99"/>
      <c r="F103" s="99"/>
      <c r="G103" s="48"/>
    </row>
    <row r="104" spans="1:8" x14ac:dyDescent="0.25">
      <c r="A104" s="24" t="s">
        <v>80</v>
      </c>
      <c r="B104" s="99"/>
      <c r="C104" s="99"/>
      <c r="D104" s="99"/>
      <c r="E104" s="99"/>
      <c r="F104" s="99"/>
      <c r="G104" s="48"/>
    </row>
    <row r="105" spans="1:8" x14ac:dyDescent="0.25">
      <c r="A105" s="24" t="s">
        <v>79</v>
      </c>
      <c r="B105" s="99"/>
      <c r="C105" s="99"/>
      <c r="D105" s="99"/>
      <c r="E105" s="99"/>
      <c r="F105" s="99"/>
      <c r="G105" s="48"/>
    </row>
    <row r="106" spans="1:8" x14ac:dyDescent="0.25">
      <c r="A106" s="57" t="s">
        <v>97</v>
      </c>
      <c r="B106" s="88">
        <f>IF(B61&gt;0,B61*'Cost Drivers'!B34,0)</f>
        <v>0</v>
      </c>
      <c r="C106" s="88">
        <f>IF((B61+C61)&gt;0,(B61+C61)*'Cost Drivers'!C34,0)</f>
        <v>0</v>
      </c>
      <c r="D106" s="88">
        <f>IF((B61+C61+D61)&gt;0,(B61+C61+D61)*'Cost Drivers'!D34,0)</f>
        <v>0</v>
      </c>
      <c r="E106" s="88">
        <f>IF((B61+C61+D61+E61)&gt;0,(B61+C61+D61+E61)*'Cost Drivers'!E34,0)</f>
        <v>0</v>
      </c>
      <c r="F106" s="88">
        <f>IF((B61+C61+D61+E61+F61)&gt;0,(B61+C61+D61+E61+F61)*'Cost Drivers'!F34,0)</f>
        <v>0</v>
      </c>
      <c r="G106" s="48"/>
    </row>
    <row r="107" spans="1:8" x14ac:dyDescent="0.25">
      <c r="A107" s="57" t="s">
        <v>84</v>
      </c>
      <c r="B107" s="99"/>
      <c r="C107" s="99"/>
      <c r="D107" s="99"/>
      <c r="E107" s="99"/>
      <c r="F107" s="99"/>
      <c r="G107" s="48"/>
    </row>
    <row r="108" spans="1:8" x14ac:dyDescent="0.25">
      <c r="A108" s="56" t="s">
        <v>83</v>
      </c>
      <c r="B108" s="101">
        <f>SUM(B101:B107)</f>
        <v>0</v>
      </c>
      <c r="C108" s="101">
        <f>SUM(C101:C107)</f>
        <v>0</v>
      </c>
      <c r="D108" s="101">
        <f>SUM(D101:D107)</f>
        <v>0</v>
      </c>
      <c r="E108" s="101">
        <f>SUM(E101:E107)</f>
        <v>0</v>
      </c>
      <c r="F108" s="101">
        <f>SUM(F101:F107)</f>
        <v>0</v>
      </c>
      <c r="G108" s="48"/>
    </row>
    <row r="109" spans="1:8" x14ac:dyDescent="0.25">
      <c r="A109" s="56" t="s">
        <v>103</v>
      </c>
      <c r="B109" s="93"/>
      <c r="C109" s="93"/>
      <c r="D109" s="93"/>
      <c r="E109" s="93"/>
      <c r="F109" s="93"/>
      <c r="G109" s="48"/>
    </row>
    <row r="110" spans="1:8" x14ac:dyDescent="0.25">
      <c r="A110" s="57" t="s">
        <v>101</v>
      </c>
      <c r="B110" s="101"/>
      <c r="C110" s="101"/>
      <c r="D110" s="101"/>
      <c r="E110" s="101"/>
      <c r="F110" s="101"/>
      <c r="G110" s="48"/>
      <c r="H110" t="s">
        <v>105</v>
      </c>
    </row>
    <row r="111" spans="1:8" x14ac:dyDescent="0.25">
      <c r="A111" s="24" t="s">
        <v>102</v>
      </c>
      <c r="B111" s="99"/>
      <c r="C111" s="99"/>
      <c r="D111" s="99"/>
      <c r="E111" s="99"/>
      <c r="F111" s="99"/>
      <c r="G111" s="48"/>
      <c r="H111" t="s">
        <v>105</v>
      </c>
    </row>
    <row r="112" spans="1:8" x14ac:dyDescent="0.25">
      <c r="A112" s="24" t="s">
        <v>124</v>
      </c>
      <c r="B112" s="88">
        <f>IF($B$7="Professional program",0,(B16*B32*'Cost Drivers'!B37))</f>
        <v>0</v>
      </c>
      <c r="C112" s="88">
        <f>IF($B$7="Professional program",0,(($C$16*$C$32)+($C$17*$C$33))*'Cost Drivers'!C37)</f>
        <v>0</v>
      </c>
      <c r="D112" s="88">
        <f>IF($B$7="Professional program",0,(($D$16*$D$32)+($D$17*$D$33)+($D$18*$D$34))*'Cost Drivers'!D37)</f>
        <v>0</v>
      </c>
      <c r="E112" s="88">
        <f>IF($B$7="Professional program",0,(($E$16*$E$32)+($E$17*$E$33)+($E$18*$E$34)+($E$19*$E$35))*'Cost Drivers'!E37)</f>
        <v>0</v>
      </c>
      <c r="F112" s="88">
        <f>IF($B$7="Professional program",0,(($F$16*$F$32)+($F$17*$F$33)+($F$18*$F$34)+($F$19*$F$35)+($F$20*$F$36))*'Cost Drivers'!F37)</f>
        <v>0</v>
      </c>
      <c r="G112" s="48"/>
    </row>
    <row r="113" spans="1:8" x14ac:dyDescent="0.25">
      <c r="A113" s="24" t="s">
        <v>125</v>
      </c>
      <c r="B113" s="88">
        <f>IF($B$7="Professional program",0,(B24*B32*'Cost Drivers'!B38))</f>
        <v>0</v>
      </c>
      <c r="C113" s="88">
        <f>IF($B$7="Professional program",0,(($C$24*$C$32)+($C$25*$C$33))*'Cost Drivers'!C38)</f>
        <v>0</v>
      </c>
      <c r="D113" s="88">
        <f>IF($B$7="Professional program",0,(($D$24*$D$32)+($D$25*$D$33)+($D$26*$D$34))*'Cost Drivers'!D38)</f>
        <v>0</v>
      </c>
      <c r="E113" s="88">
        <f>IF($B$7="Professional program",0,(($E$24*$E$32)+($E$25*$E$33)+($E$26*$E$34)+($E$27*$E$35))*'Cost Drivers'!E38)</f>
        <v>0</v>
      </c>
      <c r="F113" s="88">
        <f>IF($B$7="Professional program",0,(($F$24*$F$32)+($F$25*$F$33)+($F$26*$F$34)+($F$27*$F$35)+($F$28*$F$36))*'Cost Drivers'!F38)</f>
        <v>0</v>
      </c>
      <c r="G113" s="48"/>
    </row>
    <row r="114" spans="1:8" x14ac:dyDescent="0.25">
      <c r="A114" s="24" t="s">
        <v>123</v>
      </c>
      <c r="B114" s="99"/>
      <c r="C114" s="99"/>
      <c r="D114" s="99"/>
      <c r="E114" s="99"/>
      <c r="F114" s="99"/>
      <c r="G114" s="48"/>
      <c r="H114" t="s">
        <v>105</v>
      </c>
    </row>
    <row r="115" spans="1:8" x14ac:dyDescent="0.25">
      <c r="A115" s="104"/>
      <c r="B115" s="99"/>
      <c r="C115" s="99"/>
      <c r="D115" s="99"/>
      <c r="E115" s="99"/>
      <c r="F115" s="99"/>
      <c r="G115" s="48"/>
    </row>
    <row r="116" spans="1:8" x14ac:dyDescent="0.25">
      <c r="A116" s="109" t="s">
        <v>142</v>
      </c>
      <c r="B116" s="88">
        <f>B57*0.1</f>
        <v>0</v>
      </c>
      <c r="C116" s="88">
        <f t="shared" ref="C116:F116" si="11">C57*0.1</f>
        <v>0</v>
      </c>
      <c r="D116" s="88">
        <f t="shared" si="11"/>
        <v>0</v>
      </c>
      <c r="E116" s="88">
        <f t="shared" si="11"/>
        <v>0</v>
      </c>
      <c r="F116" s="88">
        <f t="shared" si="11"/>
        <v>0</v>
      </c>
      <c r="G116" s="48"/>
    </row>
    <row r="117" spans="1:8" x14ac:dyDescent="0.25">
      <c r="A117" s="110" t="s">
        <v>143</v>
      </c>
      <c r="B117" s="108">
        <f>B57*0.14</f>
        <v>0</v>
      </c>
      <c r="C117" s="108">
        <f t="shared" ref="C117:F117" si="12">C57*0.14</f>
        <v>0</v>
      </c>
      <c r="D117" s="108">
        <f t="shared" si="12"/>
        <v>0</v>
      </c>
      <c r="E117" s="108">
        <f t="shared" si="12"/>
        <v>0</v>
      </c>
      <c r="F117" s="108">
        <f t="shared" si="12"/>
        <v>0</v>
      </c>
      <c r="G117" s="48"/>
    </row>
    <row r="118" spans="1:8" ht="15.75" thickBot="1" x14ac:dyDescent="0.3">
      <c r="A118" s="28" t="s">
        <v>87</v>
      </c>
      <c r="B118" s="91">
        <f>B108+B110+B111+B112+B115+B114+B111+B117+B113+B116</f>
        <v>0</v>
      </c>
      <c r="C118" s="91">
        <f>C108+C110+C111+C112+C115+C114+C111+C117+C113+C116</f>
        <v>0</v>
      </c>
      <c r="D118" s="91">
        <f>D108+D110+D111+D112+D115+D114+D111+D117+D113+D116</f>
        <v>0</v>
      </c>
      <c r="E118" s="91">
        <f>E108+E110+E111+E112+E115+E114+E111+E117+E113+E116</f>
        <v>0</v>
      </c>
      <c r="F118" s="91">
        <f>F108+F110+F111+F112+F115+F114+F111+F117+F113+F116</f>
        <v>0</v>
      </c>
      <c r="G118" s="48"/>
    </row>
    <row r="119" spans="1:8" ht="6.75" customHeight="1" thickBot="1" x14ac:dyDescent="0.3">
      <c r="A119" s="17"/>
      <c r="B119" s="96"/>
      <c r="C119" s="96"/>
      <c r="D119" s="96"/>
      <c r="E119" s="96"/>
      <c r="F119" s="96"/>
      <c r="G119" s="48"/>
    </row>
    <row r="120" spans="1:8" ht="15.75" thickBot="1" x14ac:dyDescent="0.3">
      <c r="A120" s="29" t="s">
        <v>78</v>
      </c>
      <c r="B120" s="97">
        <f>B57-B97-B118</f>
        <v>0</v>
      </c>
      <c r="C120" s="97">
        <f>C57-C97-C118</f>
        <v>0</v>
      </c>
      <c r="D120" s="97">
        <f>D57-D97-D118</f>
        <v>0</v>
      </c>
      <c r="E120" s="97">
        <f>E57-E97-E118</f>
        <v>0</v>
      </c>
      <c r="F120" s="97">
        <f>F57-F97-F118</f>
        <v>0</v>
      </c>
      <c r="G120" s="48"/>
    </row>
    <row r="121" spans="1:8" ht="6.75" customHeight="1" thickBot="1" x14ac:dyDescent="0.3">
      <c r="A121" s="30"/>
      <c r="B121" s="31"/>
      <c r="C121" s="31"/>
      <c r="D121" s="31"/>
      <c r="E121" s="31"/>
      <c r="F121" s="31"/>
      <c r="G121" s="31"/>
    </row>
    <row r="122" spans="1:8" ht="6.75" customHeight="1" x14ac:dyDescent="0.25">
      <c r="A122" s="73"/>
      <c r="B122" s="74"/>
      <c r="C122" s="74"/>
      <c r="D122" s="74"/>
      <c r="E122" s="74"/>
      <c r="F122" s="74"/>
      <c r="G122" s="74"/>
    </row>
    <row r="123" spans="1:8" x14ac:dyDescent="0.25">
      <c r="A123" s="3"/>
    </row>
    <row r="124" spans="1:8" x14ac:dyDescent="0.25">
      <c r="A124" s="3" t="s">
        <v>144</v>
      </c>
      <c r="B124" s="71"/>
      <c r="C124" s="3" t="s">
        <v>145</v>
      </c>
    </row>
    <row r="125" spans="1:8" x14ac:dyDescent="0.25">
      <c r="A125" s="60" t="s">
        <v>104</v>
      </c>
      <c r="B125" s="61"/>
      <c r="C125" s="61"/>
      <c r="D125" s="61"/>
      <c r="E125" s="61"/>
      <c r="F125" s="61"/>
      <c r="G125" s="62"/>
    </row>
    <row r="126" spans="1:8" x14ac:dyDescent="0.25">
      <c r="A126" s="63" t="s">
        <v>89</v>
      </c>
      <c r="B126" s="71"/>
      <c r="C126" s="71"/>
      <c r="D126" s="71"/>
      <c r="E126" s="71"/>
      <c r="F126" s="71"/>
      <c r="G126" s="64"/>
    </row>
    <row r="127" spans="1:8" x14ac:dyDescent="0.25">
      <c r="A127" s="63" t="s">
        <v>90</v>
      </c>
      <c r="B127" s="71"/>
      <c r="C127" s="71"/>
      <c r="D127" s="71"/>
      <c r="E127" s="71"/>
      <c r="F127" s="71"/>
      <c r="G127" s="64"/>
    </row>
    <row r="128" spans="1:8" x14ac:dyDescent="0.25">
      <c r="A128" s="63" t="s">
        <v>86</v>
      </c>
      <c r="B128" s="71"/>
      <c r="C128" s="71"/>
      <c r="D128" s="71"/>
      <c r="E128" s="71"/>
      <c r="F128" s="71"/>
      <c r="G128" s="64"/>
    </row>
    <row r="129" spans="1:7" x14ac:dyDescent="0.25">
      <c r="A129" s="65"/>
      <c r="B129" s="66"/>
      <c r="C129" s="66"/>
      <c r="D129" s="66"/>
      <c r="E129" s="66"/>
      <c r="F129" s="66"/>
      <c r="G129" s="67"/>
    </row>
    <row r="131" spans="1:7" x14ac:dyDescent="0.25">
      <c r="A131" s="3" t="s">
        <v>93</v>
      </c>
    </row>
    <row r="132" spans="1:7" x14ac:dyDescent="0.25">
      <c r="A132" s="3" t="s">
        <v>94</v>
      </c>
      <c r="B132" s="71"/>
      <c r="C132" s="71"/>
      <c r="D132" s="72" t="s">
        <v>96</v>
      </c>
      <c r="E132" s="71"/>
    </row>
    <row r="133" spans="1:7" x14ac:dyDescent="0.25">
      <c r="A133" s="3" t="s">
        <v>113</v>
      </c>
      <c r="B133" s="71"/>
      <c r="C133" s="71"/>
      <c r="D133" s="72" t="s">
        <v>96</v>
      </c>
      <c r="E133" s="71"/>
    </row>
    <row r="134" spans="1:7" x14ac:dyDescent="0.25">
      <c r="A134" s="3" t="s">
        <v>95</v>
      </c>
      <c r="B134" s="71"/>
      <c r="C134" s="71"/>
      <c r="D134" s="72" t="s">
        <v>96</v>
      </c>
      <c r="E134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13FA7EE-FFDF-4A56-B598-46556879002E}">
          <x14:formula1>
            <xm:f>'Cost Drivers'!$A$30:$A$31</xm:f>
          </x14:formula1>
          <xm:sqref>B7</xm:sqref>
        </x14:dataValidation>
        <x14:dataValidation type="list" allowBlank="1" showInputMessage="1" showErrorMessage="1" xr:uid="{75E9F3F3-C0E6-47B7-989E-EB897910DC2F}">
          <x14:formula1>
            <xm:f>'Cost Drivers'!$A$46:$A$47</xm:f>
          </x14:formula1>
          <xm:sqref>B10 B124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801B9-4DA0-40A7-A1D7-8ED163923F9C}">
  <sheetPr>
    <tabColor theme="8"/>
    <pageSetUpPr fitToPage="1"/>
  </sheetPr>
  <dimension ref="A1:H134"/>
  <sheetViews>
    <sheetView zoomScaleNormal="100" workbookViewId="0">
      <pane xSplit="1" ySplit="13" topLeftCell="B14" activePane="bottomRight" state="frozen"/>
      <selection pane="topRight" activeCell="B1" sqref="B1"/>
      <selection pane="bottomLeft" activeCell="A9" sqref="A9"/>
      <selection pane="bottomRight" activeCell="A38" sqref="A38"/>
    </sheetView>
  </sheetViews>
  <sheetFormatPr defaultColWidth="9.140625" defaultRowHeight="15" x14ac:dyDescent="0.25"/>
  <cols>
    <col min="1" max="1" width="44.42578125" customWidth="1"/>
    <col min="2" max="4" width="13.7109375" customWidth="1"/>
    <col min="5" max="6" width="13.42578125" bestFit="1" customWidth="1"/>
    <col min="7" max="7" width="51" customWidth="1"/>
    <col min="8" max="8" width="13.7109375" bestFit="1" customWidth="1"/>
    <col min="9" max="9" width="15.7109375" bestFit="1" customWidth="1"/>
  </cols>
  <sheetData>
    <row r="1" spans="1:8" x14ac:dyDescent="0.25">
      <c r="A1" s="113" t="s">
        <v>149</v>
      </c>
      <c r="B1" s="113"/>
      <c r="C1" s="113"/>
      <c r="D1" s="113"/>
      <c r="E1" s="113"/>
      <c r="F1" s="113"/>
    </row>
    <row r="2" spans="1:8" x14ac:dyDescent="0.25">
      <c r="A2" t="s">
        <v>92</v>
      </c>
      <c r="B2" s="3"/>
      <c r="C2" s="3"/>
      <c r="D2" s="3"/>
      <c r="E2" s="3"/>
      <c r="F2" s="3"/>
    </row>
    <row r="3" spans="1:8" x14ac:dyDescent="0.25">
      <c r="A3" s="3" t="s">
        <v>147</v>
      </c>
      <c r="B3" s="3"/>
      <c r="C3" s="3"/>
      <c r="D3" s="3"/>
      <c r="E3" s="3"/>
      <c r="F3" s="3"/>
    </row>
    <row r="4" spans="1:8" x14ac:dyDescent="0.25">
      <c r="A4" s="68"/>
      <c r="B4" s="69"/>
      <c r="C4" s="69"/>
      <c r="D4" s="69"/>
      <c r="E4" s="69"/>
      <c r="F4" s="69"/>
    </row>
    <row r="5" spans="1:8" x14ac:dyDescent="0.25">
      <c r="A5" s="59" t="s">
        <v>91</v>
      </c>
      <c r="B5" s="39"/>
      <c r="C5" s="39"/>
      <c r="D5" s="40"/>
      <c r="E5" s="1"/>
      <c r="F5" s="70"/>
      <c r="G5" s="47" t="s">
        <v>75</v>
      </c>
    </row>
    <row r="6" spans="1:8" x14ac:dyDescent="0.25">
      <c r="A6" s="11" t="s">
        <v>148</v>
      </c>
      <c r="B6" s="38"/>
      <c r="C6" s="39"/>
      <c r="D6" s="40"/>
      <c r="E6" s="1"/>
      <c r="F6" s="2"/>
      <c r="G6" s="46"/>
    </row>
    <row r="7" spans="1:8" x14ac:dyDescent="0.25">
      <c r="A7" s="11" t="s">
        <v>48</v>
      </c>
      <c r="B7" s="38" t="s">
        <v>114</v>
      </c>
      <c r="C7" s="39"/>
      <c r="D7" s="52" t="s">
        <v>76</v>
      </c>
      <c r="E7" s="1"/>
      <c r="F7" s="2"/>
      <c r="G7" s="45"/>
    </row>
    <row r="8" spans="1:8" x14ac:dyDescent="0.25">
      <c r="A8" s="11" t="s">
        <v>116</v>
      </c>
      <c r="B8" s="75"/>
      <c r="C8" s="77"/>
      <c r="D8" s="52"/>
      <c r="E8" s="1"/>
      <c r="F8" s="2"/>
      <c r="G8" s="45"/>
      <c r="H8" t="s">
        <v>111</v>
      </c>
    </row>
    <row r="9" spans="1:8" x14ac:dyDescent="0.25">
      <c r="A9" s="11" t="s">
        <v>117</v>
      </c>
      <c r="B9" s="75"/>
      <c r="C9" s="77" t="s">
        <v>118</v>
      </c>
      <c r="D9" s="52"/>
      <c r="E9" s="1"/>
      <c r="F9" s="2"/>
      <c r="G9" s="45"/>
      <c r="H9" t="s">
        <v>111</v>
      </c>
    </row>
    <row r="10" spans="1:8" x14ac:dyDescent="0.25">
      <c r="A10" s="59" t="s">
        <v>134</v>
      </c>
      <c r="B10" s="75"/>
      <c r="C10" s="77"/>
      <c r="D10" s="52"/>
      <c r="E10" s="1"/>
      <c r="F10" s="2"/>
      <c r="G10" s="45"/>
    </row>
    <row r="11" spans="1:8" x14ac:dyDescent="0.25">
      <c r="A11" s="59" t="s">
        <v>135</v>
      </c>
      <c r="B11" s="107"/>
      <c r="C11" s="77"/>
      <c r="D11" s="52"/>
      <c r="E11" s="1"/>
      <c r="F11" s="2"/>
      <c r="G11" s="45"/>
    </row>
    <row r="12" spans="1:8" x14ac:dyDescent="0.25">
      <c r="A12" s="12"/>
      <c r="B12" s="12"/>
      <c r="C12" s="12"/>
      <c r="D12" s="12"/>
      <c r="E12" s="12"/>
      <c r="F12" s="12"/>
      <c r="G12" s="45"/>
    </row>
    <row r="13" spans="1:8" ht="30" x14ac:dyDescent="0.25">
      <c r="A13" s="12"/>
      <c r="B13" s="36" t="s">
        <v>0</v>
      </c>
      <c r="C13" s="36" t="s">
        <v>1</v>
      </c>
      <c r="D13" s="36" t="s">
        <v>2</v>
      </c>
      <c r="E13" s="36" t="s">
        <v>3</v>
      </c>
      <c r="F13" s="36" t="s">
        <v>4</v>
      </c>
      <c r="G13" s="45"/>
    </row>
    <row r="14" spans="1:8" x14ac:dyDescent="0.25">
      <c r="A14" s="13" t="s">
        <v>5</v>
      </c>
      <c r="B14" s="41"/>
      <c r="C14" s="41"/>
      <c r="D14" s="41"/>
      <c r="E14" s="41"/>
      <c r="F14" s="41"/>
      <c r="G14" s="48"/>
    </row>
    <row r="15" spans="1:8" x14ac:dyDescent="0.25">
      <c r="A15" s="14" t="s">
        <v>128</v>
      </c>
      <c r="B15" s="12"/>
      <c r="C15" s="12"/>
      <c r="D15" s="12"/>
      <c r="E15" s="12"/>
      <c r="F15" s="12"/>
      <c r="G15" s="48"/>
    </row>
    <row r="16" spans="1:8" x14ac:dyDescent="0.25">
      <c r="A16" s="15" t="s">
        <v>6</v>
      </c>
      <c r="B16" s="41"/>
      <c r="C16" s="41"/>
      <c r="D16" s="41"/>
      <c r="E16" s="41"/>
      <c r="F16" s="41"/>
      <c r="G16" s="48"/>
    </row>
    <row r="17" spans="1:7" x14ac:dyDescent="0.25">
      <c r="A17" s="15" t="s">
        <v>7</v>
      </c>
      <c r="B17" s="41"/>
      <c r="C17" s="41"/>
      <c r="D17" s="41"/>
      <c r="E17" s="41"/>
      <c r="F17" s="41"/>
      <c r="G17" s="48"/>
    </row>
    <row r="18" spans="1:7" x14ac:dyDescent="0.25">
      <c r="A18" s="15" t="s">
        <v>8</v>
      </c>
      <c r="B18" s="41"/>
      <c r="C18" s="41"/>
      <c r="D18" s="41"/>
      <c r="E18" s="41"/>
      <c r="F18" s="41"/>
      <c r="G18" s="48"/>
    </row>
    <row r="19" spans="1:7" x14ac:dyDescent="0.25">
      <c r="A19" s="15" t="s">
        <v>9</v>
      </c>
      <c r="B19" s="41"/>
      <c r="C19" s="41"/>
      <c r="D19" s="41"/>
      <c r="E19" s="41"/>
      <c r="F19" s="41"/>
      <c r="G19" s="48"/>
    </row>
    <row r="20" spans="1:7" x14ac:dyDescent="0.25">
      <c r="A20" s="15" t="s">
        <v>10</v>
      </c>
      <c r="B20" s="41"/>
      <c r="C20" s="41"/>
      <c r="D20" s="41"/>
      <c r="E20" s="41"/>
      <c r="F20" s="41"/>
      <c r="G20" s="48"/>
    </row>
    <row r="21" spans="1:7" x14ac:dyDescent="0.25">
      <c r="A21" s="14" t="s">
        <v>11</v>
      </c>
      <c r="B21" s="14">
        <f>SUM(B16:B20)</f>
        <v>0</v>
      </c>
      <c r="C21" s="14">
        <f t="shared" ref="C21:F21" si="0">SUM(,C16:C20)</f>
        <v>0</v>
      </c>
      <c r="D21" s="14">
        <f t="shared" si="0"/>
        <v>0</v>
      </c>
      <c r="E21" s="14">
        <f t="shared" si="0"/>
        <v>0</v>
      </c>
      <c r="F21" s="14">
        <f t="shared" si="0"/>
        <v>0</v>
      </c>
      <c r="G21" s="48"/>
    </row>
    <row r="22" spans="1:7" x14ac:dyDescent="0.25">
      <c r="A22" s="14"/>
      <c r="B22" s="14"/>
      <c r="C22" s="14"/>
      <c r="D22" s="14"/>
      <c r="E22" s="14"/>
      <c r="F22" s="14"/>
      <c r="G22" s="48"/>
    </row>
    <row r="23" spans="1:7" x14ac:dyDescent="0.25">
      <c r="A23" s="14" t="s">
        <v>127</v>
      </c>
      <c r="B23" s="14"/>
      <c r="C23" s="14"/>
      <c r="D23" s="14"/>
      <c r="E23" s="14"/>
      <c r="F23" s="14"/>
      <c r="G23" s="48"/>
    </row>
    <row r="24" spans="1:7" x14ac:dyDescent="0.25">
      <c r="A24" s="15" t="s">
        <v>6</v>
      </c>
      <c r="B24" s="41"/>
      <c r="C24" s="41"/>
      <c r="D24" s="41"/>
      <c r="E24" s="41"/>
      <c r="F24" s="41"/>
      <c r="G24" s="48"/>
    </row>
    <row r="25" spans="1:7" x14ac:dyDescent="0.25">
      <c r="A25" s="15" t="s">
        <v>7</v>
      </c>
      <c r="B25" s="41"/>
      <c r="C25" s="41"/>
      <c r="D25" s="41"/>
      <c r="E25" s="41"/>
      <c r="F25" s="41"/>
      <c r="G25" s="48"/>
    </row>
    <row r="26" spans="1:7" x14ac:dyDescent="0.25">
      <c r="A26" s="15" t="s">
        <v>8</v>
      </c>
      <c r="B26" s="41"/>
      <c r="C26" s="41"/>
      <c r="D26" s="41"/>
      <c r="E26" s="41"/>
      <c r="F26" s="41"/>
      <c r="G26" s="48"/>
    </row>
    <row r="27" spans="1:7" x14ac:dyDescent="0.25">
      <c r="A27" s="15" t="s">
        <v>9</v>
      </c>
      <c r="B27" s="41"/>
      <c r="C27" s="41"/>
      <c r="D27" s="41"/>
      <c r="E27" s="41"/>
      <c r="F27" s="41"/>
      <c r="G27" s="48"/>
    </row>
    <row r="28" spans="1:7" x14ac:dyDescent="0.25">
      <c r="A28" s="15" t="s">
        <v>10</v>
      </c>
      <c r="B28" s="41"/>
      <c r="C28" s="41"/>
      <c r="D28" s="41"/>
      <c r="E28" s="41"/>
      <c r="F28" s="41"/>
      <c r="G28" s="48"/>
    </row>
    <row r="29" spans="1:7" x14ac:dyDescent="0.25">
      <c r="A29" s="14" t="s">
        <v>11</v>
      </c>
      <c r="B29" s="14">
        <f>SUM(B24:B28)</f>
        <v>0</v>
      </c>
      <c r="C29" s="14">
        <f t="shared" ref="C29:F29" si="1">SUM(,C24:C28)</f>
        <v>0</v>
      </c>
      <c r="D29" s="14">
        <f t="shared" si="1"/>
        <v>0</v>
      </c>
      <c r="E29" s="14">
        <f t="shared" si="1"/>
        <v>0</v>
      </c>
      <c r="F29" s="14">
        <f t="shared" si="1"/>
        <v>0</v>
      </c>
      <c r="G29" s="48"/>
    </row>
    <row r="30" spans="1:7" x14ac:dyDescent="0.25">
      <c r="A30" s="14"/>
      <c r="B30" s="12"/>
      <c r="C30" s="12"/>
      <c r="D30" s="12"/>
      <c r="E30" s="12"/>
      <c r="F30" s="12"/>
      <c r="G30" s="48"/>
    </row>
    <row r="31" spans="1:7" x14ac:dyDescent="0.25">
      <c r="A31" s="14" t="s">
        <v>112</v>
      </c>
      <c r="B31" s="12"/>
      <c r="C31" s="12"/>
      <c r="D31" s="12"/>
      <c r="E31" s="12"/>
      <c r="F31" s="12"/>
      <c r="G31" s="48"/>
    </row>
    <row r="32" spans="1:7" x14ac:dyDescent="0.25">
      <c r="A32" s="15" t="s">
        <v>6</v>
      </c>
      <c r="B32" s="41"/>
      <c r="C32" s="41"/>
      <c r="D32" s="41"/>
      <c r="E32" s="41"/>
      <c r="F32" s="41"/>
      <c r="G32" s="48"/>
    </row>
    <row r="33" spans="1:7" x14ac:dyDescent="0.25">
      <c r="A33" s="15" t="s">
        <v>7</v>
      </c>
      <c r="B33" s="41"/>
      <c r="C33" s="41"/>
      <c r="D33" s="41"/>
      <c r="E33" s="41"/>
      <c r="F33" s="41"/>
      <c r="G33" s="48"/>
    </row>
    <row r="34" spans="1:7" x14ac:dyDescent="0.25">
      <c r="A34" s="15" t="s">
        <v>8</v>
      </c>
      <c r="B34" s="41"/>
      <c r="C34" s="41"/>
      <c r="D34" s="41"/>
      <c r="E34" s="41"/>
      <c r="F34" s="41"/>
      <c r="G34" s="48"/>
    </row>
    <row r="35" spans="1:7" x14ac:dyDescent="0.25">
      <c r="A35" s="15" t="s">
        <v>9</v>
      </c>
      <c r="B35" s="41"/>
      <c r="C35" s="41"/>
      <c r="D35" s="41"/>
      <c r="E35" s="41"/>
      <c r="F35" s="41"/>
      <c r="G35" s="48"/>
    </row>
    <row r="36" spans="1:7" x14ac:dyDescent="0.25">
      <c r="A36" s="15" t="s">
        <v>10</v>
      </c>
      <c r="B36" s="41"/>
      <c r="C36" s="41"/>
      <c r="D36" s="41"/>
      <c r="E36" s="41"/>
      <c r="F36" s="41"/>
      <c r="G36" s="48"/>
    </row>
    <row r="37" spans="1:7" ht="15.75" thickBot="1" x14ac:dyDescent="0.3">
      <c r="A37" s="12"/>
      <c r="B37" s="12"/>
      <c r="C37" s="12"/>
      <c r="D37" s="12"/>
      <c r="E37" s="12"/>
      <c r="F37" s="12"/>
      <c r="G37" s="48"/>
    </row>
    <row r="38" spans="1:7" ht="6.75" customHeight="1" thickBot="1" x14ac:dyDescent="0.3">
      <c r="A38" s="17"/>
      <c r="B38" s="18"/>
      <c r="C38" s="18"/>
      <c r="D38" s="18"/>
      <c r="E38" s="18"/>
      <c r="F38" s="18"/>
      <c r="G38" s="48"/>
    </row>
    <row r="39" spans="1:7" x14ac:dyDescent="0.25">
      <c r="A39" s="19" t="s">
        <v>13</v>
      </c>
      <c r="B39" s="20"/>
      <c r="C39" s="20"/>
      <c r="D39" s="20"/>
      <c r="E39" s="20"/>
      <c r="F39" s="20"/>
      <c r="G39" s="48"/>
    </row>
    <row r="40" spans="1:7" x14ac:dyDescent="0.25">
      <c r="A40" s="14" t="s">
        <v>12</v>
      </c>
      <c r="B40" s="12"/>
      <c r="C40" s="12"/>
      <c r="D40" s="12"/>
      <c r="E40" s="12"/>
      <c r="F40" s="12"/>
      <c r="G40" s="48"/>
    </row>
    <row r="41" spans="1:7" x14ac:dyDescent="0.25">
      <c r="A41" s="15" t="s">
        <v>14</v>
      </c>
      <c r="B41" s="87">
        <f>(B32*B21*$B$8)</f>
        <v>0</v>
      </c>
      <c r="C41" s="87">
        <f>((B8*C16*C32)+(B8*C17*C33))</f>
        <v>0</v>
      </c>
      <c r="D41" s="87">
        <f>((B8*D16*D32)+(B8*D17*D33)+(B8*D18*D34))</f>
        <v>0</v>
      </c>
      <c r="E41" s="87">
        <f>((E16*B8*E32)+(B8*E17*E33)+(B8*E18*E34))</f>
        <v>0</v>
      </c>
      <c r="F41" s="87">
        <f>((B8*F16*F32)+(B8*F17*F33)+(B8*F18*F34))</f>
        <v>0</v>
      </c>
      <c r="G41" s="48"/>
    </row>
    <row r="42" spans="1:7" x14ac:dyDescent="0.25">
      <c r="A42" s="15" t="s">
        <v>15</v>
      </c>
      <c r="B42" s="88">
        <f>B21*'Cost Drivers'!$B$4*B32</f>
        <v>0</v>
      </c>
      <c r="C42" s="88">
        <f>(C16*'Cost Drivers'!$B$4*C32)+(C17*'Cost Drivers'!$B$4*C33)</f>
        <v>0</v>
      </c>
      <c r="D42" s="88">
        <f>(D16*'Cost Drivers'!$B$4*D32)+(D17*'Cost Drivers'!$B$4*D33)+(D18*'Cost Drivers'!$B$4*D34)</f>
        <v>0</v>
      </c>
      <c r="E42" s="88">
        <f>(E16*'Cost Drivers'!$B$4*E32)+(E17*'Cost Drivers'!$B$4*E33)+(E18*'Cost Drivers'!$B$4*E34)+(E19*'Cost Drivers'!$B$4*E35)</f>
        <v>0</v>
      </c>
      <c r="F42" s="88">
        <f>(F16*'Cost Drivers'!$B$4*F32)+(F17*'Cost Drivers'!$B$4*F33)+(F18*'Cost Drivers'!$B$4*F34)+(F19*'Cost Drivers'!$B$4*F35)+(F20*'Cost Drivers'!$B$4*F36)</f>
        <v>0</v>
      </c>
      <c r="G42" s="48"/>
    </row>
    <row r="43" spans="1:7" x14ac:dyDescent="0.25">
      <c r="A43" s="16" t="s">
        <v>49</v>
      </c>
      <c r="B43" s="89">
        <f>SUM(B41:B42)</f>
        <v>0</v>
      </c>
      <c r="C43" s="89">
        <f t="shared" ref="C43:F43" si="2">SUM(C41:C42)</f>
        <v>0</v>
      </c>
      <c r="D43" s="89">
        <f t="shared" si="2"/>
        <v>0</v>
      </c>
      <c r="E43" s="89">
        <f t="shared" si="2"/>
        <v>0</v>
      </c>
      <c r="F43" s="89">
        <f t="shared" si="2"/>
        <v>0</v>
      </c>
      <c r="G43" s="48"/>
    </row>
    <row r="44" spans="1:7" x14ac:dyDescent="0.25">
      <c r="A44" s="12"/>
      <c r="B44" s="87"/>
      <c r="C44" s="87"/>
      <c r="D44" s="87"/>
      <c r="E44" s="87"/>
      <c r="F44" s="87"/>
      <c r="G44" s="48"/>
    </row>
    <row r="45" spans="1:7" x14ac:dyDescent="0.25">
      <c r="A45" s="14" t="s">
        <v>16</v>
      </c>
      <c r="B45" s="87"/>
      <c r="C45" s="87"/>
      <c r="D45" s="87"/>
      <c r="E45" s="87"/>
      <c r="F45" s="87"/>
      <c r="G45" s="48"/>
    </row>
    <row r="46" spans="1:7" x14ac:dyDescent="0.25">
      <c r="A46" s="15" t="s">
        <v>14</v>
      </c>
      <c r="B46" s="87">
        <f>IF($B$7="Research based",(B24*B32*$B$9),IF($B$7="Professional program",(B24*B32*$B$9)))</f>
        <v>0</v>
      </c>
      <c r="C46" s="87">
        <f>IF($B$7="Research based",(C24*C32*$B$9),IF($B$7="Professional program",(C24*C32*($B$9*1.05))))+IF($B$7="Research based",(C25*C33*$B$9),IF($B$7="Professional program",(C25*C33*($B$9*1.05))))</f>
        <v>0</v>
      </c>
      <c r="D46" s="87">
        <f>IF($B$7="Research based",(D24*D32*$B$9),IF($B$7="Professional program",(D24*D32*$B$9)))+IF($B$7="Research based",(D25*D33*$B$9),IF($B$7="Professional program",(D25*D33*($B$9*1.05))))++IF($B$7="Research based",(D26*D34*$B$9),IF($B$7="Professional program",(D26*D34*($B$9*1.05))))</f>
        <v>0</v>
      </c>
      <c r="E46" s="87">
        <f>IF($B$7="Research based",(E24*E32*$B$9),IF($B$7="Professional program",(E24*E32*$B$9)))+IF($B$7="Research based",(E25*E33*$B$9),IF($B$7="Professional program",(E25*E33*($B$9*1.05))))+IF($B$7="Research based",(E26*E34*$B$9),IF($B$7="Professional program",(E26*E34*($B$9*1.05))))+IF($B$7="Research based",(E27*E35*$B$9),IF($B$7="Professional program",(E27*E35*($B$9*1.05))))</f>
        <v>0</v>
      </c>
      <c r="F46" s="87">
        <f>IF($B$7="Research based",(F24*F32*$B$9),IF($B$7="Professional program",(F24*F32*$B$9)))+IF($B$7="Research based",(F25*F33*$B$9),IF($B$7="Professional program",(F25*F33*($B$9*1.05))))+IF($B$7="Research based",(F26*F34*$B$9),IF($B$7="Professional program",(F26*F34*($B$9*1.05))))+IF($B$7="Research based",(F27*F35*$B$9),IF($B$7="Professional program",(F27*F35*($B$9*1.05))))+IF($B$7="Research based",(F28*F36*$B$9),IF($B$7="Professional program",(F28*F36*($B$9*1.05))))</f>
        <v>0</v>
      </c>
      <c r="G46" s="48"/>
    </row>
    <row r="47" spans="1:7" x14ac:dyDescent="0.25">
      <c r="A47" s="15" t="s">
        <v>15</v>
      </c>
      <c r="B47" s="88">
        <f>(B24*'Cost Drivers'!$B$5*B32)</f>
        <v>0</v>
      </c>
      <c r="C47" s="88">
        <f>(C24*'Cost Drivers'!$B$5*C32)+(C25*'Cost Drivers'!$B$5*C33)</f>
        <v>0</v>
      </c>
      <c r="D47" s="88">
        <f>(D24*'Cost Drivers'!$B$5*D32)+(D25*'Cost Drivers'!$B$5*D33)+(D26*'Cost Drivers'!$B$5*D34)</f>
        <v>0</v>
      </c>
      <c r="E47" s="88">
        <f>(E24*'Cost Drivers'!$B$5*E32)+(E25*'Cost Drivers'!$B$5*E33)+(E26*'Cost Drivers'!$B$5*E34)+(E27*'Cost Drivers'!$B$5*E35)</f>
        <v>0</v>
      </c>
      <c r="F47" s="88">
        <f>(F24*'Cost Drivers'!$B$5*F32)+(F25*'Cost Drivers'!$B$5*F33)+(F26*'Cost Drivers'!$B$5*F34)+(F27*'Cost Drivers'!$B$5*F35)+(F28*'Cost Drivers'!$B$5*F36)</f>
        <v>0</v>
      </c>
      <c r="G47" s="48"/>
    </row>
    <row r="48" spans="1:7" s="3" customFormat="1" x14ac:dyDescent="0.25">
      <c r="A48" s="16" t="s">
        <v>51</v>
      </c>
      <c r="B48" s="89">
        <f>SUM(B46:B47)</f>
        <v>0</v>
      </c>
      <c r="C48" s="89">
        <f t="shared" ref="C48:F48" si="3">SUM(C46:C47)</f>
        <v>0</v>
      </c>
      <c r="D48" s="89">
        <f t="shared" si="3"/>
        <v>0</v>
      </c>
      <c r="E48" s="89">
        <f t="shared" si="3"/>
        <v>0</v>
      </c>
      <c r="F48" s="89">
        <f t="shared" si="3"/>
        <v>0</v>
      </c>
      <c r="G48" s="49"/>
    </row>
    <row r="49" spans="1:7" s="3" customFormat="1" x14ac:dyDescent="0.25">
      <c r="A49" s="16"/>
      <c r="B49" s="89"/>
      <c r="C49" s="89"/>
      <c r="D49" s="89"/>
      <c r="E49" s="89"/>
      <c r="F49" s="89"/>
      <c r="G49" s="49"/>
    </row>
    <row r="50" spans="1:7" s="3" customFormat="1" x14ac:dyDescent="0.25">
      <c r="A50" s="35" t="s">
        <v>136</v>
      </c>
      <c r="B50" s="105">
        <f>$B$11*B21*'Cost Drivers'!$B$12</f>
        <v>0</v>
      </c>
      <c r="C50" s="105">
        <f>$B$11*C21*'Cost Drivers'!$B$12</f>
        <v>0</v>
      </c>
      <c r="D50" s="105">
        <f>$B$11*D21*'Cost Drivers'!$B$12</f>
        <v>0</v>
      </c>
      <c r="E50" s="105">
        <f>$B$11*E21*'Cost Drivers'!$B$12</f>
        <v>0</v>
      </c>
      <c r="F50" s="105">
        <f>$B$11*F21*'Cost Drivers'!$B$12</f>
        <v>0</v>
      </c>
      <c r="G50" s="49"/>
    </row>
    <row r="51" spans="1:7" x14ac:dyDescent="0.25">
      <c r="A51" s="12"/>
      <c r="B51" s="87"/>
      <c r="C51" s="87"/>
      <c r="D51" s="87"/>
      <c r="E51" s="87"/>
      <c r="F51" s="87"/>
      <c r="G51" s="48"/>
    </row>
    <row r="52" spans="1:7" x14ac:dyDescent="0.25">
      <c r="A52" s="14" t="s">
        <v>17</v>
      </c>
      <c r="B52" s="87"/>
      <c r="C52" s="87"/>
      <c r="D52" s="87"/>
      <c r="E52" s="87"/>
      <c r="F52" s="87"/>
      <c r="G52" s="48"/>
    </row>
    <row r="53" spans="1:7" x14ac:dyDescent="0.25">
      <c r="A53" s="15" t="s">
        <v>18</v>
      </c>
      <c r="B53" s="87">
        <f t="shared" ref="B53:F54" si="4">B41+B46</f>
        <v>0</v>
      </c>
      <c r="C53" s="87">
        <f t="shared" si="4"/>
        <v>0</v>
      </c>
      <c r="D53" s="87">
        <f t="shared" si="4"/>
        <v>0</v>
      </c>
      <c r="E53" s="87">
        <f t="shared" si="4"/>
        <v>0</v>
      </c>
      <c r="F53" s="87">
        <f t="shared" si="4"/>
        <v>0</v>
      </c>
      <c r="G53" s="48"/>
    </row>
    <row r="54" spans="1:7" x14ac:dyDescent="0.25">
      <c r="A54" s="15" t="s">
        <v>19</v>
      </c>
      <c r="B54" s="87">
        <f t="shared" si="4"/>
        <v>0</v>
      </c>
      <c r="C54" s="87">
        <f t="shared" si="4"/>
        <v>0</v>
      </c>
      <c r="D54" s="87">
        <f t="shared" si="4"/>
        <v>0</v>
      </c>
      <c r="E54" s="87">
        <f t="shared" si="4"/>
        <v>0</v>
      </c>
      <c r="F54" s="87">
        <f t="shared" si="4"/>
        <v>0</v>
      </c>
      <c r="G54" s="48"/>
    </row>
    <row r="55" spans="1:7" x14ac:dyDescent="0.25">
      <c r="A55" s="21" t="s">
        <v>136</v>
      </c>
      <c r="B55" s="111">
        <f>B50</f>
        <v>0</v>
      </c>
      <c r="C55" s="111">
        <f t="shared" ref="C55:F55" si="5">C50</f>
        <v>0</v>
      </c>
      <c r="D55" s="111">
        <f t="shared" si="5"/>
        <v>0</v>
      </c>
      <c r="E55" s="111">
        <f t="shared" si="5"/>
        <v>0</v>
      </c>
      <c r="F55" s="111">
        <f t="shared" si="5"/>
        <v>0</v>
      </c>
      <c r="G55" s="48"/>
    </row>
    <row r="56" spans="1:7" x14ac:dyDescent="0.25">
      <c r="A56" s="21" t="s">
        <v>20</v>
      </c>
      <c r="B56" s="98"/>
      <c r="C56" s="98"/>
      <c r="D56" s="98"/>
      <c r="E56" s="98"/>
      <c r="F56" s="98"/>
      <c r="G56" s="48"/>
    </row>
    <row r="57" spans="1:7" ht="15.75" thickBot="1" x14ac:dyDescent="0.3">
      <c r="A57" s="22" t="s">
        <v>21</v>
      </c>
      <c r="B57" s="91">
        <f>SUM(B53:B56)</f>
        <v>0</v>
      </c>
      <c r="C57" s="91">
        <f>SUM(C53:C56)</f>
        <v>0</v>
      </c>
      <c r="D57" s="91">
        <f>SUM(D53:D56)</f>
        <v>0</v>
      </c>
      <c r="E57" s="91">
        <f>SUM(E53:E56)</f>
        <v>0</v>
      </c>
      <c r="F57" s="91">
        <f>SUM(F53:F56)</f>
        <v>0</v>
      </c>
      <c r="G57" s="48"/>
    </row>
    <row r="58" spans="1:7" ht="6.75" customHeight="1" thickBot="1" x14ac:dyDescent="0.3">
      <c r="A58" s="23"/>
      <c r="B58" s="17"/>
      <c r="C58" s="17"/>
      <c r="D58" s="17"/>
      <c r="E58" s="17"/>
      <c r="F58" s="17"/>
      <c r="G58" s="48"/>
    </row>
    <row r="59" spans="1:7" x14ac:dyDescent="0.25">
      <c r="A59" s="14" t="s">
        <v>57</v>
      </c>
      <c r="B59" s="12"/>
      <c r="C59" s="12"/>
      <c r="D59" s="12"/>
      <c r="E59" s="12"/>
      <c r="F59" s="12"/>
      <c r="G59" s="48"/>
    </row>
    <row r="60" spans="1:7" x14ac:dyDescent="0.25">
      <c r="A60" s="14" t="s">
        <v>60</v>
      </c>
      <c r="B60" s="12"/>
      <c r="C60" s="12"/>
      <c r="D60" s="12"/>
      <c r="E60" s="12"/>
      <c r="F60" s="12"/>
      <c r="G60" s="48"/>
    </row>
    <row r="61" spans="1:7" x14ac:dyDescent="0.25">
      <c r="A61" s="24" t="s">
        <v>22</v>
      </c>
      <c r="B61" s="42"/>
      <c r="C61" s="42"/>
      <c r="D61" s="42"/>
      <c r="E61" s="42"/>
      <c r="F61" s="42"/>
      <c r="G61" s="48"/>
    </row>
    <row r="62" spans="1:7" x14ac:dyDescent="0.25">
      <c r="A62" s="15" t="s">
        <v>52</v>
      </c>
      <c r="B62" s="99"/>
      <c r="C62" s="99"/>
      <c r="D62" s="99"/>
      <c r="E62" s="99"/>
      <c r="F62" s="99"/>
      <c r="G62" s="48"/>
    </row>
    <row r="63" spans="1:7" x14ac:dyDescent="0.25">
      <c r="A63" s="15" t="s">
        <v>98</v>
      </c>
      <c r="B63" s="88"/>
      <c r="C63" s="87">
        <f>(B61*B62)*1.035</f>
        <v>0</v>
      </c>
      <c r="D63" s="87">
        <f>(C63+(C61*C62))*1.035</f>
        <v>0</v>
      </c>
      <c r="E63" s="87">
        <f>(D63+(D61*D62))*1.035</f>
        <v>0</v>
      </c>
      <c r="F63" s="87">
        <f>(E63+(E61*E62))*1.035</f>
        <v>0</v>
      </c>
      <c r="G63" s="48"/>
    </row>
    <row r="64" spans="1:7" s="34" customFormat="1" x14ac:dyDescent="0.25">
      <c r="A64" s="33" t="s">
        <v>54</v>
      </c>
      <c r="B64" s="92">
        <f>B61*B62</f>
        <v>0</v>
      </c>
      <c r="C64" s="92">
        <f>(C61*C62)+C63</f>
        <v>0</v>
      </c>
      <c r="D64" s="92">
        <f>(D61*D62)+D63</f>
        <v>0</v>
      </c>
      <c r="E64" s="92">
        <f>(E61*E62)+E63</f>
        <v>0</v>
      </c>
      <c r="F64" s="92">
        <f>(F61*F62)+F63</f>
        <v>0</v>
      </c>
      <c r="G64" s="50"/>
    </row>
    <row r="65" spans="1:7" s="34" customFormat="1" x14ac:dyDescent="0.25">
      <c r="A65" s="33" t="s">
        <v>55</v>
      </c>
      <c r="B65" s="92">
        <f>B64*'Cost Drivers'!$B$15</f>
        <v>0</v>
      </c>
      <c r="C65" s="92">
        <f>C64*'Cost Drivers'!$B$15</f>
        <v>0</v>
      </c>
      <c r="D65" s="92">
        <f>D64*'Cost Drivers'!$B$15</f>
        <v>0</v>
      </c>
      <c r="E65" s="92">
        <f>E64*'Cost Drivers'!$B$15</f>
        <v>0</v>
      </c>
      <c r="F65" s="92">
        <f>F64*'Cost Drivers'!$B$15</f>
        <v>0</v>
      </c>
      <c r="G65" s="50"/>
    </row>
    <row r="66" spans="1:7" x14ac:dyDescent="0.25">
      <c r="A66" s="16" t="s">
        <v>53</v>
      </c>
      <c r="B66" s="93">
        <f>B64+B65</f>
        <v>0</v>
      </c>
      <c r="C66" s="93">
        <f t="shared" ref="C66:F66" si="6">C64+C65</f>
        <v>0</v>
      </c>
      <c r="D66" s="93">
        <f t="shared" si="6"/>
        <v>0</v>
      </c>
      <c r="E66" s="93">
        <f t="shared" si="6"/>
        <v>0</v>
      </c>
      <c r="F66" s="93">
        <f t="shared" si="6"/>
        <v>0</v>
      </c>
      <c r="G66" s="48"/>
    </row>
    <row r="67" spans="1:7" x14ac:dyDescent="0.25">
      <c r="A67" s="35" t="s">
        <v>61</v>
      </c>
      <c r="B67" s="12"/>
      <c r="C67" s="12"/>
      <c r="D67" s="12"/>
      <c r="E67" s="12"/>
      <c r="F67" s="12"/>
      <c r="G67" s="48"/>
    </row>
    <row r="68" spans="1:7" x14ac:dyDescent="0.25">
      <c r="A68" s="32" t="s">
        <v>100</v>
      </c>
      <c r="B68" s="12" t="s">
        <v>36</v>
      </c>
      <c r="C68" s="12" t="s">
        <v>36</v>
      </c>
      <c r="D68" s="12" t="s">
        <v>36</v>
      </c>
      <c r="E68" s="12" t="s">
        <v>36</v>
      </c>
      <c r="F68" s="12" t="s">
        <v>36</v>
      </c>
      <c r="G68" s="48"/>
    </row>
    <row r="69" spans="1:7" x14ac:dyDescent="0.25">
      <c r="A69" s="24" t="s">
        <v>23</v>
      </c>
      <c r="B69" s="42"/>
      <c r="C69" s="42"/>
      <c r="D69" s="42"/>
      <c r="E69" s="42"/>
      <c r="F69" s="42"/>
      <c r="G69" s="48"/>
    </row>
    <row r="70" spans="1:7" x14ac:dyDescent="0.25">
      <c r="A70" s="15" t="s">
        <v>58</v>
      </c>
      <c r="B70" s="99"/>
      <c r="C70" s="99"/>
      <c r="D70" s="99"/>
      <c r="E70" s="99"/>
      <c r="F70" s="99"/>
      <c r="G70" s="48"/>
    </row>
    <row r="71" spans="1:7" x14ac:dyDescent="0.25">
      <c r="A71" s="15" t="s">
        <v>99</v>
      </c>
      <c r="B71" s="88"/>
      <c r="C71" s="87">
        <f>(B69*B70)*1.029</f>
        <v>0</v>
      </c>
      <c r="D71" s="87">
        <f>(C71+(C69*C70))*1.029</f>
        <v>0</v>
      </c>
      <c r="E71" s="87">
        <f>(D71+(D69*D70))*1.029</f>
        <v>0</v>
      </c>
      <c r="F71" s="87">
        <f>(E71+(E69*E70))*1.029</f>
        <v>0</v>
      </c>
      <c r="G71" s="48"/>
    </row>
    <row r="72" spans="1:7" s="34" customFormat="1" x14ac:dyDescent="0.25">
      <c r="A72" s="33" t="s">
        <v>54</v>
      </c>
      <c r="B72" s="92">
        <f>B69*B70</f>
        <v>0</v>
      </c>
      <c r="C72" s="92">
        <f>(C69*C70)+C71</f>
        <v>0</v>
      </c>
      <c r="D72" s="92">
        <f>(D69*D70)+D71</f>
        <v>0</v>
      </c>
      <c r="E72" s="92">
        <f>(E69*E70)+E71</f>
        <v>0</v>
      </c>
      <c r="F72" s="92">
        <f>(F69*F70)+F71</f>
        <v>0</v>
      </c>
      <c r="G72" s="50"/>
    </row>
    <row r="73" spans="1:7" s="34" customFormat="1" x14ac:dyDescent="0.25">
      <c r="A73" s="33" t="s">
        <v>56</v>
      </c>
      <c r="B73" s="92">
        <f>IF(B$68="OSSTF",(B72*'Cost Drivers'!$B$17),(B72*'Cost Drivers'!$B$16))</f>
        <v>0</v>
      </c>
      <c r="C73" s="92">
        <f>IF(C$68="OSSTF",(C72*'Cost Drivers'!$B$17),(C72*'Cost Drivers'!$B$16))</f>
        <v>0</v>
      </c>
      <c r="D73" s="92">
        <f>IF(D$68="OSSTF",(D72*'Cost Drivers'!$B$17),(D72*'Cost Drivers'!$B$16))</f>
        <v>0</v>
      </c>
      <c r="E73" s="92">
        <f>IF(E$68="OSSTF",(E72*'Cost Drivers'!$B$17),(E72*'Cost Drivers'!$B$16))</f>
        <v>0</v>
      </c>
      <c r="F73" s="92">
        <f>IF(F$68="OSSTF",(F72*'Cost Drivers'!$B$17),(F72*'Cost Drivers'!$B$16))</f>
        <v>0</v>
      </c>
      <c r="G73" s="50"/>
    </row>
    <row r="74" spans="1:7" s="3" customFormat="1" x14ac:dyDescent="0.25">
      <c r="A74" s="16" t="s">
        <v>107</v>
      </c>
      <c r="B74" s="93">
        <f>B72+B73</f>
        <v>0</v>
      </c>
      <c r="C74" s="93">
        <f t="shared" ref="C74:F74" si="7">C72+C73</f>
        <v>0</v>
      </c>
      <c r="D74" s="93">
        <f t="shared" si="7"/>
        <v>0</v>
      </c>
      <c r="E74" s="93">
        <f t="shared" si="7"/>
        <v>0</v>
      </c>
      <c r="F74" s="93">
        <f t="shared" si="7"/>
        <v>0</v>
      </c>
      <c r="G74" s="49"/>
    </row>
    <row r="75" spans="1:7" s="3" customFormat="1" x14ac:dyDescent="0.25">
      <c r="A75" s="32" t="s">
        <v>106</v>
      </c>
      <c r="B75" s="12"/>
      <c r="C75" s="12"/>
      <c r="D75" s="12"/>
      <c r="E75" s="12"/>
      <c r="F75" s="12"/>
      <c r="G75" s="49"/>
    </row>
    <row r="76" spans="1:7" s="3" customFormat="1" x14ac:dyDescent="0.25">
      <c r="A76" s="24" t="s">
        <v>23</v>
      </c>
      <c r="B76" s="42"/>
      <c r="C76" s="42"/>
      <c r="D76" s="42"/>
      <c r="E76" s="42"/>
      <c r="F76" s="42"/>
      <c r="G76" s="49"/>
    </row>
    <row r="77" spans="1:7" s="3" customFormat="1" x14ac:dyDescent="0.25">
      <c r="A77" s="15" t="s">
        <v>58</v>
      </c>
      <c r="B77" s="99"/>
      <c r="C77" s="99"/>
      <c r="D77" s="99"/>
      <c r="E77" s="99"/>
      <c r="F77" s="99"/>
      <c r="G77" s="49"/>
    </row>
    <row r="78" spans="1:7" s="3" customFormat="1" x14ac:dyDescent="0.25">
      <c r="A78" s="15" t="s">
        <v>99</v>
      </c>
      <c r="B78" s="88"/>
      <c r="C78" s="87">
        <f>(B76*B77)*1.01</f>
        <v>0</v>
      </c>
      <c r="D78" s="87">
        <f>(C78+(C76*C77))*1.01</f>
        <v>0</v>
      </c>
      <c r="E78" s="87">
        <f>(D78+(D76*D77))*1.01</f>
        <v>0</v>
      </c>
      <c r="F78" s="87">
        <f>(E78+(E76*E77))*1.01</f>
        <v>0</v>
      </c>
      <c r="G78" s="49"/>
    </row>
    <row r="79" spans="1:7" s="3" customFormat="1" x14ac:dyDescent="0.25">
      <c r="A79" s="33" t="s">
        <v>54</v>
      </c>
      <c r="B79" s="92">
        <f>B76*B77</f>
        <v>0</v>
      </c>
      <c r="C79" s="92">
        <f>(C76*C77)+C78</f>
        <v>0</v>
      </c>
      <c r="D79" s="92">
        <f>(D76*D77)+D78</f>
        <v>0</v>
      </c>
      <c r="E79" s="92">
        <f>(E76*E77)+E78</f>
        <v>0</v>
      </c>
      <c r="F79" s="92">
        <f>(F76*F77)+F78</f>
        <v>0</v>
      </c>
      <c r="G79" s="49"/>
    </row>
    <row r="80" spans="1:7" s="3" customFormat="1" x14ac:dyDescent="0.25">
      <c r="A80" s="33" t="s">
        <v>56</v>
      </c>
      <c r="B80" s="92">
        <f>B79*'Cost Drivers'!$B$16</f>
        <v>0</v>
      </c>
      <c r="C80" s="92">
        <f>C79*'Cost Drivers'!$B$16</f>
        <v>0</v>
      </c>
      <c r="D80" s="92">
        <f>D79*'Cost Drivers'!$B$16</f>
        <v>0</v>
      </c>
      <c r="E80" s="92">
        <f>E79*'Cost Drivers'!$B$16</f>
        <v>0</v>
      </c>
      <c r="F80" s="92">
        <f>F79*'Cost Drivers'!$B$16</f>
        <v>0</v>
      </c>
      <c r="G80" s="49"/>
    </row>
    <row r="81" spans="1:7" s="3" customFormat="1" x14ac:dyDescent="0.25">
      <c r="A81" s="16" t="s">
        <v>108</v>
      </c>
      <c r="B81" s="93">
        <f>B79+B80</f>
        <v>0</v>
      </c>
      <c r="C81" s="93">
        <f t="shared" ref="C81:F81" si="8">C79+C80</f>
        <v>0</v>
      </c>
      <c r="D81" s="93">
        <f t="shared" si="8"/>
        <v>0</v>
      </c>
      <c r="E81" s="93">
        <f t="shared" si="8"/>
        <v>0</v>
      </c>
      <c r="F81" s="93">
        <f t="shared" si="8"/>
        <v>0</v>
      </c>
      <c r="G81" s="49"/>
    </row>
    <row r="82" spans="1:7" s="3" customFormat="1" x14ac:dyDescent="0.25">
      <c r="A82" s="35" t="s">
        <v>59</v>
      </c>
      <c r="B82" s="25"/>
      <c r="C82" s="25"/>
      <c r="D82" s="25"/>
      <c r="E82" s="25"/>
      <c r="F82" s="25"/>
      <c r="G82" s="49"/>
    </row>
    <row r="83" spans="1:7" s="3" customFormat="1" x14ac:dyDescent="0.25">
      <c r="A83" s="15" t="s">
        <v>63</v>
      </c>
      <c r="B83" s="44"/>
      <c r="C83" s="44"/>
      <c r="D83" s="44"/>
      <c r="E83" s="44"/>
      <c r="F83" s="44"/>
      <c r="G83" s="49"/>
    </row>
    <row r="84" spans="1:7" s="34" customFormat="1" x14ac:dyDescent="0.25">
      <c r="A84" s="33" t="s">
        <v>64</v>
      </c>
      <c r="B84" s="92">
        <f>B83*'Cost Drivers'!B$23</f>
        <v>0</v>
      </c>
      <c r="C84" s="92">
        <f>C83*'Cost Drivers'!C$23</f>
        <v>0</v>
      </c>
      <c r="D84" s="92">
        <f>D83*'Cost Drivers'!D$23</f>
        <v>0</v>
      </c>
      <c r="E84" s="92">
        <f>E83*'Cost Drivers'!E$23</f>
        <v>0</v>
      </c>
      <c r="F84" s="92">
        <f>F83*'Cost Drivers'!F$23</f>
        <v>0</v>
      </c>
      <c r="G84" s="50"/>
    </row>
    <row r="85" spans="1:7" s="34" customFormat="1" x14ac:dyDescent="0.25">
      <c r="A85" s="15" t="s">
        <v>65</v>
      </c>
      <c r="B85" s="44"/>
      <c r="C85" s="44"/>
      <c r="D85" s="44"/>
      <c r="E85" s="44"/>
      <c r="F85" s="44"/>
      <c r="G85" s="50"/>
    </row>
    <row r="86" spans="1:7" s="34" customFormat="1" x14ac:dyDescent="0.25">
      <c r="A86" s="33" t="s">
        <v>66</v>
      </c>
      <c r="B86" s="92">
        <f>B85*'Cost Drivers'!B$24</f>
        <v>0</v>
      </c>
      <c r="C86" s="92">
        <f>C85*'Cost Drivers'!C$24</f>
        <v>0</v>
      </c>
      <c r="D86" s="92">
        <f>D85*'Cost Drivers'!D$24</f>
        <v>0</v>
      </c>
      <c r="E86" s="92">
        <f>E85*'Cost Drivers'!E$24</f>
        <v>0</v>
      </c>
      <c r="F86" s="92">
        <f>F85*'Cost Drivers'!F$24</f>
        <v>0</v>
      </c>
      <c r="G86" s="50"/>
    </row>
    <row r="87" spans="1:7" s="34" customFormat="1" x14ac:dyDescent="0.25">
      <c r="A87" s="15" t="s">
        <v>67</v>
      </c>
      <c r="B87" s="44"/>
      <c r="C87" s="44"/>
      <c r="D87" s="44"/>
      <c r="E87" s="44"/>
      <c r="F87" s="44"/>
      <c r="G87" s="50"/>
    </row>
    <row r="88" spans="1:7" s="34" customFormat="1" x14ac:dyDescent="0.25">
      <c r="A88" s="33" t="s">
        <v>68</v>
      </c>
      <c r="B88" s="92">
        <f>B87*'Cost Drivers'!B$25</f>
        <v>0</v>
      </c>
      <c r="C88" s="92">
        <f>C87*'Cost Drivers'!C$25</f>
        <v>0</v>
      </c>
      <c r="D88" s="92">
        <f>D87*'Cost Drivers'!D$25</f>
        <v>0</v>
      </c>
      <c r="E88" s="92">
        <f>E87*'Cost Drivers'!E$25</f>
        <v>0</v>
      </c>
      <c r="F88" s="92">
        <f>F87*'Cost Drivers'!F$25</f>
        <v>0</v>
      </c>
      <c r="G88" s="50"/>
    </row>
    <row r="89" spans="1:7" s="34" customFormat="1" x14ac:dyDescent="0.25">
      <c r="A89" s="15" t="s">
        <v>69</v>
      </c>
      <c r="B89" s="44"/>
      <c r="C89" s="44"/>
      <c r="D89" s="44"/>
      <c r="E89" s="44"/>
      <c r="F89" s="44"/>
      <c r="G89" s="50"/>
    </row>
    <row r="90" spans="1:7" s="34" customFormat="1" x14ac:dyDescent="0.25">
      <c r="A90" s="33" t="s">
        <v>70</v>
      </c>
      <c r="B90" s="92">
        <f>B89*'Cost Drivers'!B$26</f>
        <v>0</v>
      </c>
      <c r="C90" s="92">
        <f>C89*'Cost Drivers'!C$26</f>
        <v>0</v>
      </c>
      <c r="D90" s="92">
        <f>D89*'Cost Drivers'!D$26</f>
        <v>0</v>
      </c>
      <c r="E90" s="92">
        <f>E89*'Cost Drivers'!E$26</f>
        <v>0</v>
      </c>
      <c r="F90" s="92">
        <f>F89*'Cost Drivers'!F$26</f>
        <v>0</v>
      </c>
      <c r="G90" s="102"/>
    </row>
    <row r="91" spans="1:7" s="34" customFormat="1" x14ac:dyDescent="0.25">
      <c r="A91" s="15" t="s">
        <v>71</v>
      </c>
      <c r="B91" s="44"/>
      <c r="C91" s="44"/>
      <c r="D91" s="44"/>
      <c r="E91" s="44"/>
      <c r="F91" s="44"/>
      <c r="G91" s="50"/>
    </row>
    <row r="92" spans="1:7" s="34" customFormat="1" x14ac:dyDescent="0.25">
      <c r="A92" s="33" t="s">
        <v>72</v>
      </c>
      <c r="B92" s="92">
        <f>B91*'Cost Drivers'!B27</f>
        <v>0</v>
      </c>
      <c r="C92" s="92">
        <f>C91*'Cost Drivers'!C27</f>
        <v>0</v>
      </c>
      <c r="D92" s="92">
        <f>D91*'Cost Drivers'!D27</f>
        <v>0</v>
      </c>
      <c r="E92" s="92">
        <f>E91*'Cost Drivers'!E27</f>
        <v>0</v>
      </c>
      <c r="F92" s="92">
        <f>F91*'Cost Drivers'!F27</f>
        <v>0</v>
      </c>
      <c r="G92" s="50"/>
    </row>
    <row r="93" spans="1:7" s="37" customFormat="1" x14ac:dyDescent="0.25">
      <c r="A93" s="33" t="s">
        <v>73</v>
      </c>
      <c r="B93" s="92">
        <f>B84+B86+B88+B90+B92</f>
        <v>0</v>
      </c>
      <c r="C93" s="92">
        <f t="shared" ref="C93:F93" si="9">C84+C86+C88+C90+C92</f>
        <v>0</v>
      </c>
      <c r="D93" s="92">
        <f t="shared" si="9"/>
        <v>0</v>
      </c>
      <c r="E93" s="92">
        <f t="shared" si="9"/>
        <v>0</v>
      </c>
      <c r="F93" s="92">
        <f t="shared" si="9"/>
        <v>0</v>
      </c>
      <c r="G93" s="51"/>
    </row>
    <row r="94" spans="1:7" s="37" customFormat="1" x14ac:dyDescent="0.25">
      <c r="A94" s="33" t="s">
        <v>55</v>
      </c>
      <c r="B94" s="92">
        <f>(B86*'Cost Drivers'!$B$19)+(('Proposed Budget - PhD'!B88+'Proposed Budget - PhD'!B90+'Proposed Budget - PhD'!B92)*'Cost Drivers'!$B$18)</f>
        <v>0</v>
      </c>
      <c r="C94" s="92">
        <f>(C86*'Cost Drivers'!$B$19)+(('Proposed Budget - PhD'!C88+'Proposed Budget - PhD'!C90+'Proposed Budget - PhD'!C92)*'Cost Drivers'!$B$18)</f>
        <v>0</v>
      </c>
      <c r="D94" s="92">
        <f>(D86*'Cost Drivers'!$B$19)+(('Proposed Budget - PhD'!D88+'Proposed Budget - PhD'!D90+'Proposed Budget - PhD'!D92)*'Cost Drivers'!$B$18)</f>
        <v>0</v>
      </c>
      <c r="E94" s="92">
        <f>(E86*'Cost Drivers'!$B$19)+(('Proposed Budget - PhD'!E88+'Proposed Budget - PhD'!E90+'Proposed Budget - PhD'!E92)*'Cost Drivers'!$B$18)</f>
        <v>0</v>
      </c>
      <c r="F94" s="92">
        <f>(F86*'Cost Drivers'!$B$19)+(('Proposed Budget - PhD'!F88+'Proposed Budget - PhD'!F90+'Proposed Budget - PhD'!F92)*'Cost Drivers'!$B$18)</f>
        <v>0</v>
      </c>
      <c r="G94" s="51"/>
    </row>
    <row r="95" spans="1:7" s="3" customFormat="1" x14ac:dyDescent="0.25">
      <c r="A95" s="14" t="s">
        <v>74</v>
      </c>
      <c r="B95" s="93">
        <f>B93+B94</f>
        <v>0</v>
      </c>
      <c r="C95" s="93">
        <f t="shared" ref="C95:F95" si="10">C93+C94</f>
        <v>0</v>
      </c>
      <c r="D95" s="93">
        <f t="shared" si="10"/>
        <v>0</v>
      </c>
      <c r="E95" s="93">
        <f t="shared" si="10"/>
        <v>0</v>
      </c>
      <c r="F95" s="93">
        <f t="shared" si="10"/>
        <v>0</v>
      </c>
      <c r="G95" s="49"/>
    </row>
    <row r="96" spans="1:7" x14ac:dyDescent="0.25">
      <c r="A96" s="24"/>
      <c r="B96" s="88"/>
      <c r="C96" s="88"/>
      <c r="D96" s="88"/>
      <c r="E96" s="88"/>
      <c r="F96" s="88"/>
      <c r="G96" s="48"/>
    </row>
    <row r="97" spans="1:8" ht="15.75" thickBot="1" x14ac:dyDescent="0.3">
      <c r="A97" s="22" t="s">
        <v>88</v>
      </c>
      <c r="B97" s="91">
        <f>B66+B74+B81+B95</f>
        <v>0</v>
      </c>
      <c r="C97" s="91">
        <f>C66+C74+C81+C95</f>
        <v>0</v>
      </c>
      <c r="D97" s="91">
        <f>D66+D74+D81+D95</f>
        <v>0</v>
      </c>
      <c r="E97" s="91">
        <f>E66+E74+E81+E95</f>
        <v>0</v>
      </c>
      <c r="F97" s="91">
        <f>F66+F74+F81+F95</f>
        <v>0</v>
      </c>
      <c r="G97" s="48"/>
    </row>
    <row r="98" spans="1:8" ht="6" customHeight="1" thickBot="1" x14ac:dyDescent="0.3">
      <c r="A98" s="26"/>
      <c r="B98" s="27"/>
      <c r="C98" s="27"/>
      <c r="D98" s="27"/>
      <c r="E98" s="27"/>
      <c r="F98" s="27"/>
      <c r="G98" s="48"/>
    </row>
    <row r="99" spans="1:8" ht="13.5" customHeight="1" x14ac:dyDescent="0.25">
      <c r="A99" s="54" t="s">
        <v>77</v>
      </c>
      <c r="B99" s="55"/>
      <c r="C99" s="55"/>
      <c r="D99" s="55"/>
      <c r="E99" s="55"/>
      <c r="F99" s="55"/>
      <c r="G99" s="48"/>
    </row>
    <row r="100" spans="1:8" ht="13.5" customHeight="1" x14ac:dyDescent="0.25">
      <c r="A100" s="56" t="s">
        <v>82</v>
      </c>
      <c r="B100" s="53"/>
      <c r="C100" s="53"/>
      <c r="D100" s="53"/>
      <c r="E100" s="53"/>
      <c r="F100" s="53"/>
      <c r="G100" s="48"/>
    </row>
    <row r="101" spans="1:8" ht="13.5" customHeight="1" x14ac:dyDescent="0.25">
      <c r="A101" s="24" t="s">
        <v>24</v>
      </c>
      <c r="B101" s="99"/>
      <c r="C101" s="99"/>
      <c r="D101" s="99"/>
      <c r="E101" s="99"/>
      <c r="F101" s="99"/>
      <c r="G101" s="48"/>
    </row>
    <row r="102" spans="1:8" x14ac:dyDescent="0.25">
      <c r="A102" s="24" t="s">
        <v>81</v>
      </c>
      <c r="B102" s="100"/>
      <c r="C102" s="100"/>
      <c r="D102" s="100"/>
      <c r="E102" s="100"/>
      <c r="F102" s="100"/>
      <c r="G102" s="48"/>
    </row>
    <row r="103" spans="1:8" x14ac:dyDescent="0.25">
      <c r="A103" s="24" t="s">
        <v>25</v>
      </c>
      <c r="B103" s="99"/>
      <c r="C103" s="99"/>
      <c r="D103" s="99"/>
      <c r="E103" s="99"/>
      <c r="F103" s="99"/>
      <c r="G103" s="48"/>
    </row>
    <row r="104" spans="1:8" x14ac:dyDescent="0.25">
      <c r="A104" s="24" t="s">
        <v>80</v>
      </c>
      <c r="B104" s="99"/>
      <c r="C104" s="99"/>
      <c r="D104" s="99"/>
      <c r="E104" s="99"/>
      <c r="F104" s="99"/>
      <c r="G104" s="48"/>
    </row>
    <row r="105" spans="1:8" x14ac:dyDescent="0.25">
      <c r="A105" s="24" t="s">
        <v>79</v>
      </c>
      <c r="B105" s="99"/>
      <c r="C105" s="99"/>
      <c r="D105" s="99"/>
      <c r="E105" s="99"/>
      <c r="F105" s="99"/>
      <c r="G105" s="48"/>
    </row>
    <row r="106" spans="1:8" x14ac:dyDescent="0.25">
      <c r="A106" s="57" t="s">
        <v>97</v>
      </c>
      <c r="B106" s="88">
        <f>IF(B61&gt;0,B61*'Cost Drivers'!B34,0)</f>
        <v>0</v>
      </c>
      <c r="C106" s="88">
        <f>IF((B61+C61)&gt;0,(B61+C61)*'Cost Drivers'!C34,0)</f>
        <v>0</v>
      </c>
      <c r="D106" s="88">
        <f>IF((B61+C61+D61)&gt;0,(B61+C61+D61)*'Cost Drivers'!D34,0)</f>
        <v>0</v>
      </c>
      <c r="E106" s="88">
        <f>IF((B61+C61+D61+E61)&gt;0,(B61+C61+D61+E61)*'Cost Drivers'!E34,0)</f>
        <v>0</v>
      </c>
      <c r="F106" s="88">
        <f>IF((B61+C61+D61+E61+F61)&gt;0,(B61+C61+D61+E61+F61)*'Cost Drivers'!F34,0)</f>
        <v>0</v>
      </c>
      <c r="G106" s="48"/>
    </row>
    <row r="107" spans="1:8" x14ac:dyDescent="0.25">
      <c r="A107" s="57" t="s">
        <v>84</v>
      </c>
      <c r="B107" s="99"/>
      <c r="C107" s="99"/>
      <c r="D107" s="99"/>
      <c r="E107" s="99"/>
      <c r="F107" s="99"/>
      <c r="G107" s="48"/>
    </row>
    <row r="108" spans="1:8" x14ac:dyDescent="0.25">
      <c r="A108" s="56" t="s">
        <v>83</v>
      </c>
      <c r="B108" s="101">
        <f>SUM(B101:B107)</f>
        <v>0</v>
      </c>
      <c r="C108" s="101">
        <f>SUM(C101:C107)</f>
        <v>0</v>
      </c>
      <c r="D108" s="101">
        <f>SUM(D101:D107)</f>
        <v>0</v>
      </c>
      <c r="E108" s="101">
        <f>SUM(E101:E107)</f>
        <v>0</v>
      </c>
      <c r="F108" s="101">
        <f>SUM(F101:F107)</f>
        <v>0</v>
      </c>
      <c r="G108" s="48"/>
    </row>
    <row r="109" spans="1:8" x14ac:dyDescent="0.25">
      <c r="A109" s="56" t="s">
        <v>103</v>
      </c>
      <c r="B109" s="93"/>
      <c r="C109" s="93"/>
      <c r="D109" s="93"/>
      <c r="E109" s="93"/>
      <c r="F109" s="93"/>
      <c r="G109" s="48"/>
    </row>
    <row r="110" spans="1:8" x14ac:dyDescent="0.25">
      <c r="A110" s="57" t="s">
        <v>101</v>
      </c>
      <c r="B110" s="101"/>
      <c r="C110" s="101"/>
      <c r="D110" s="101"/>
      <c r="E110" s="101"/>
      <c r="F110" s="101"/>
      <c r="G110" s="48"/>
      <c r="H110" t="s">
        <v>105</v>
      </c>
    </row>
    <row r="111" spans="1:8" x14ac:dyDescent="0.25">
      <c r="A111" s="24" t="s">
        <v>102</v>
      </c>
      <c r="B111" s="99"/>
      <c r="C111" s="99"/>
      <c r="D111" s="99"/>
      <c r="E111" s="99"/>
      <c r="F111" s="99"/>
      <c r="G111" s="48"/>
      <c r="H111" t="s">
        <v>105</v>
      </c>
    </row>
    <row r="112" spans="1:8" x14ac:dyDescent="0.25">
      <c r="A112" s="24" t="s">
        <v>124</v>
      </c>
      <c r="B112" s="88">
        <f>IF($B$7="Professional program",0,(B16*B32*'Cost Drivers'!B39))</f>
        <v>0</v>
      </c>
      <c r="C112" s="88">
        <f>IF($B$7="Professional program",0,(($C$16*$C$32)+($C$17*$C$33))*'Cost Drivers'!C39)</f>
        <v>0</v>
      </c>
      <c r="D112" s="88">
        <f>IF($B$7="Professional program",0,(($D$16*$D$32)+($D$17*$D$33)+($D18*$D$34))*'Cost Drivers'!D39)</f>
        <v>0</v>
      </c>
      <c r="E112" s="88">
        <f>IF($B$7="Professional program",0,(($E$16*$E$32)+($E$17*$E$33)+($E$18*$E$34)+($E$19*$E$35))*'Cost Drivers'!E39)</f>
        <v>0</v>
      </c>
      <c r="F112" s="88">
        <f>IF($B$7="Professional program",0,(($F$16*$F$32)+($F$17*$F$33)+($F$18*$F$34)+($F$19*$F$35)+($F$20*$F$36))*'Cost Drivers'!F39)</f>
        <v>0</v>
      </c>
      <c r="G112" s="48"/>
    </row>
    <row r="113" spans="1:8" x14ac:dyDescent="0.25">
      <c r="A113" s="24" t="s">
        <v>125</v>
      </c>
      <c r="B113" s="88">
        <f>IF($B$7="Professional program",0,(B24*B32*'Cost Drivers'!B40))</f>
        <v>0</v>
      </c>
      <c r="C113" s="88">
        <f>IF($B$7="Professional program",0,(($C$24*$C$32)+($C$25*$C$33))*'Cost Drivers'!C40)</f>
        <v>0</v>
      </c>
      <c r="D113" s="88">
        <f>IF($B$7="Professional program",0,(($D$24*$D$32)+($D$25*$D$33)+($D27*$D$34))*'Cost Drivers'!D40)</f>
        <v>0</v>
      </c>
      <c r="E113" s="88">
        <f>IF($B$7="Professional program",0,(($E$24*$E$32)+($E$25*$E$33)+($E$26*$E$34)+($E$27*$E$35))*'Cost Drivers'!E40)</f>
        <v>0</v>
      </c>
      <c r="F113" s="88">
        <f>IF($B$7="Professional program",0,(($F$24*$F$32)+($F$25*$F$33)+($F$26*$F$34)+($F$27*$F$35)+($F$28*$F$36))*'Cost Drivers'!F40)</f>
        <v>0</v>
      </c>
      <c r="G113" s="48"/>
    </row>
    <row r="114" spans="1:8" x14ac:dyDescent="0.25">
      <c r="A114" s="24" t="s">
        <v>123</v>
      </c>
      <c r="B114" s="99"/>
      <c r="C114" s="99"/>
      <c r="D114" s="99"/>
      <c r="E114" s="99"/>
      <c r="F114" s="99"/>
      <c r="G114" s="48"/>
      <c r="H114" t="s">
        <v>105</v>
      </c>
    </row>
    <row r="115" spans="1:8" x14ac:dyDescent="0.25">
      <c r="A115" s="71"/>
      <c r="B115" s="99"/>
      <c r="C115" s="99"/>
      <c r="D115" s="99"/>
      <c r="E115" s="99"/>
      <c r="F115" s="99"/>
      <c r="G115" s="48"/>
    </row>
    <row r="116" spans="1:8" x14ac:dyDescent="0.25">
      <c r="A116" s="109" t="s">
        <v>142</v>
      </c>
      <c r="B116" s="90">
        <f>B57*0.1</f>
        <v>0</v>
      </c>
      <c r="C116" s="90">
        <f t="shared" ref="C116:F116" si="11">C57*0.1</f>
        <v>0</v>
      </c>
      <c r="D116" s="90">
        <f t="shared" si="11"/>
        <v>0</v>
      </c>
      <c r="E116" s="90">
        <f t="shared" si="11"/>
        <v>0</v>
      </c>
      <c r="F116" s="90">
        <f t="shared" si="11"/>
        <v>0</v>
      </c>
      <c r="G116" s="48"/>
    </row>
    <row r="117" spans="1:8" x14ac:dyDescent="0.25">
      <c r="A117" s="110" t="s">
        <v>143</v>
      </c>
      <c r="B117" s="90">
        <f>B57*0.14</f>
        <v>0</v>
      </c>
      <c r="C117" s="90">
        <f t="shared" ref="C117:F117" si="12">C57*0.14</f>
        <v>0</v>
      </c>
      <c r="D117" s="90">
        <f t="shared" si="12"/>
        <v>0</v>
      </c>
      <c r="E117" s="90">
        <f t="shared" si="12"/>
        <v>0</v>
      </c>
      <c r="F117" s="90">
        <f t="shared" si="12"/>
        <v>0</v>
      </c>
      <c r="G117" s="48"/>
    </row>
    <row r="118" spans="1:8" ht="15.75" thickBot="1" x14ac:dyDescent="0.3">
      <c r="A118" s="28" t="s">
        <v>87</v>
      </c>
      <c r="B118" s="91">
        <f>B108+B110+B111+B112+B115+B113+B114+B116+B117</f>
        <v>0</v>
      </c>
      <c r="C118" s="91">
        <f>C108+C110+C111+C112+C115+C113+C114+C116+C117</f>
        <v>0</v>
      </c>
      <c r="D118" s="91">
        <f>D108+D110+D111+D112+D115+D113+D114+D116+D117</f>
        <v>0</v>
      </c>
      <c r="E118" s="91">
        <f>E108+E110+E111+E112+E115+E113+E114+E116+E117</f>
        <v>0</v>
      </c>
      <c r="F118" s="91">
        <f>F108+F110+F111+F112+F115+F113+F114+F116+F117</f>
        <v>0</v>
      </c>
      <c r="G118" s="48"/>
    </row>
    <row r="119" spans="1:8" ht="6.75" customHeight="1" thickBot="1" x14ac:dyDescent="0.3">
      <c r="A119" s="17"/>
      <c r="B119" s="96"/>
      <c r="C119" s="96"/>
      <c r="D119" s="96"/>
      <c r="E119" s="96"/>
      <c r="F119" s="96"/>
      <c r="G119" s="48"/>
    </row>
    <row r="120" spans="1:8" ht="15.75" thickBot="1" x14ac:dyDescent="0.3">
      <c r="A120" s="29" t="s">
        <v>78</v>
      </c>
      <c r="B120" s="97">
        <f>B57-B97-B118</f>
        <v>0</v>
      </c>
      <c r="C120" s="97">
        <f>C57-C97-C118</f>
        <v>0</v>
      </c>
      <c r="D120" s="97">
        <f>D57-D97-D118</f>
        <v>0</v>
      </c>
      <c r="E120" s="97">
        <f>E57-E97-E118</f>
        <v>0</v>
      </c>
      <c r="F120" s="97">
        <f>F57-F97-F118</f>
        <v>0</v>
      </c>
      <c r="G120" s="48"/>
    </row>
    <row r="121" spans="1:8" ht="6.75" customHeight="1" thickBot="1" x14ac:dyDescent="0.3">
      <c r="A121" s="30"/>
      <c r="B121" s="31"/>
      <c r="C121" s="31"/>
      <c r="D121" s="31"/>
      <c r="E121" s="31"/>
      <c r="F121" s="31"/>
      <c r="G121" s="31"/>
    </row>
    <row r="122" spans="1:8" ht="6.75" customHeight="1" x14ac:dyDescent="0.25">
      <c r="A122" s="73"/>
      <c r="B122" s="74"/>
      <c r="C122" s="74"/>
      <c r="D122" s="74"/>
      <c r="E122" s="74"/>
      <c r="F122" s="74"/>
      <c r="G122" s="74"/>
    </row>
    <row r="123" spans="1:8" x14ac:dyDescent="0.25">
      <c r="A123" s="3"/>
    </row>
    <row r="124" spans="1:8" x14ac:dyDescent="0.25">
      <c r="A124" s="3" t="s">
        <v>144</v>
      </c>
      <c r="B124" s="71"/>
      <c r="C124" s="3" t="s">
        <v>145</v>
      </c>
    </row>
    <row r="125" spans="1:8" x14ac:dyDescent="0.25">
      <c r="A125" s="60" t="s">
        <v>104</v>
      </c>
      <c r="B125" s="61"/>
      <c r="C125" s="61"/>
      <c r="D125" s="61"/>
      <c r="E125" s="61"/>
      <c r="F125" s="61"/>
      <c r="G125" s="62"/>
    </row>
    <row r="126" spans="1:8" x14ac:dyDescent="0.25">
      <c r="A126" s="63" t="s">
        <v>89</v>
      </c>
      <c r="B126" s="71"/>
      <c r="C126" s="71"/>
      <c r="D126" s="71"/>
      <c r="E126" s="71"/>
      <c r="F126" s="71"/>
      <c r="G126" s="64"/>
    </row>
    <row r="127" spans="1:8" x14ac:dyDescent="0.25">
      <c r="A127" s="63" t="s">
        <v>90</v>
      </c>
      <c r="B127" s="71"/>
      <c r="C127" s="71"/>
      <c r="D127" s="71"/>
      <c r="E127" s="71"/>
      <c r="F127" s="71"/>
      <c r="G127" s="64"/>
    </row>
    <row r="128" spans="1:8" x14ac:dyDescent="0.25">
      <c r="A128" s="63" t="s">
        <v>86</v>
      </c>
      <c r="B128" s="71"/>
      <c r="C128" s="71"/>
      <c r="D128" s="71"/>
      <c r="E128" s="71"/>
      <c r="F128" s="71"/>
      <c r="G128" s="64"/>
    </row>
    <row r="129" spans="1:7" x14ac:dyDescent="0.25">
      <c r="A129" s="65"/>
      <c r="B129" s="66"/>
      <c r="C129" s="66"/>
      <c r="D129" s="66"/>
      <c r="E129" s="66"/>
      <c r="F129" s="66"/>
      <c r="G129" s="67"/>
    </row>
    <row r="131" spans="1:7" x14ac:dyDescent="0.25">
      <c r="A131" s="3" t="s">
        <v>93</v>
      </c>
    </row>
    <row r="132" spans="1:7" x14ac:dyDescent="0.25">
      <c r="A132" s="3" t="s">
        <v>94</v>
      </c>
      <c r="B132" s="71"/>
      <c r="C132" s="71"/>
      <c r="D132" s="72" t="s">
        <v>96</v>
      </c>
      <c r="E132" s="71"/>
    </row>
    <row r="133" spans="1:7" x14ac:dyDescent="0.25">
      <c r="A133" s="3" t="s">
        <v>113</v>
      </c>
      <c r="B133" s="71"/>
      <c r="C133" s="71"/>
      <c r="D133" s="72" t="s">
        <v>96</v>
      </c>
      <c r="E133" s="71"/>
    </row>
    <row r="134" spans="1:7" x14ac:dyDescent="0.25">
      <c r="A134" s="3" t="s">
        <v>95</v>
      </c>
      <c r="B134" s="71"/>
      <c r="C134" s="71"/>
      <c r="D134" s="72" t="s">
        <v>96</v>
      </c>
      <c r="E134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974B574-EE1D-4073-BD22-05A21E91AB04}">
          <x14:formula1>
            <xm:f>'Cost Drivers'!$A$30:$A$31</xm:f>
          </x14:formula1>
          <xm:sqref>B7</xm:sqref>
        </x14:dataValidation>
        <x14:dataValidation type="list" allowBlank="1" showInputMessage="1" showErrorMessage="1" xr:uid="{9982CC38-8661-4F41-93D5-B391AD7D9ED2}">
          <x14:formula1>
            <xm:f>'Cost Drivers'!$A$46:$A$47</xm:f>
          </x14:formula1>
          <xm:sqref>B10 B124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C727-4FB5-4017-8C55-A42EA8907805}">
  <dimension ref="A1:H47"/>
  <sheetViews>
    <sheetView topLeftCell="A18" workbookViewId="0">
      <selection activeCell="A43" sqref="A43"/>
    </sheetView>
  </sheetViews>
  <sheetFormatPr defaultColWidth="8.85546875" defaultRowHeight="15" x14ac:dyDescent="0.25"/>
  <cols>
    <col min="1" max="1" width="45.85546875" bestFit="1" customWidth="1"/>
    <col min="2" max="6" width="13.42578125" customWidth="1"/>
    <col min="8" max="8" width="45.85546875" bestFit="1" customWidth="1"/>
  </cols>
  <sheetData>
    <row r="1" spans="1:2" x14ac:dyDescent="0.25">
      <c r="A1" s="3" t="s">
        <v>32</v>
      </c>
      <c r="B1" s="4" t="s">
        <v>152</v>
      </c>
    </row>
    <row r="3" spans="1:2" x14ac:dyDescent="0.25">
      <c r="A3" s="10" t="s">
        <v>47</v>
      </c>
    </row>
    <row r="4" spans="1:2" x14ac:dyDescent="0.25">
      <c r="A4" t="s">
        <v>109</v>
      </c>
      <c r="B4">
        <v>131.80000000000001</v>
      </c>
    </row>
    <row r="5" spans="1:2" x14ac:dyDescent="0.25">
      <c r="A5" t="s">
        <v>110</v>
      </c>
      <c r="B5">
        <v>131.80000000000001</v>
      </c>
    </row>
    <row r="7" spans="1:2" x14ac:dyDescent="0.25">
      <c r="A7" s="3" t="s">
        <v>137</v>
      </c>
    </row>
    <row r="8" spans="1:2" x14ac:dyDescent="0.25">
      <c r="A8" t="s">
        <v>138</v>
      </c>
      <c r="B8" s="6">
        <v>891.16</v>
      </c>
    </row>
    <row r="9" spans="1:2" x14ac:dyDescent="0.25">
      <c r="A9" t="s">
        <v>139</v>
      </c>
      <c r="B9" s="6">
        <v>863.31</v>
      </c>
    </row>
    <row r="10" spans="1:2" x14ac:dyDescent="0.25">
      <c r="A10" t="s">
        <v>140</v>
      </c>
      <c r="B10" s="6">
        <v>300</v>
      </c>
    </row>
    <row r="11" spans="1:2" x14ac:dyDescent="0.25">
      <c r="A11" t="s">
        <v>141</v>
      </c>
      <c r="B11" s="6">
        <f>B9</f>
        <v>863.31</v>
      </c>
    </row>
    <row r="12" spans="1:2" x14ac:dyDescent="0.25">
      <c r="B12" s="106">
        <f>SUM(B8:B11)</f>
        <v>2917.7799999999997</v>
      </c>
    </row>
    <row r="14" spans="1:2" x14ac:dyDescent="0.25">
      <c r="A14" s="3" t="s">
        <v>33</v>
      </c>
      <c r="B14" s="4" t="s">
        <v>152</v>
      </c>
    </row>
    <row r="15" spans="1:2" x14ac:dyDescent="0.25">
      <c r="A15" t="s">
        <v>34</v>
      </c>
      <c r="B15" s="9">
        <v>0.20899999999999999</v>
      </c>
    </row>
    <row r="16" spans="1:2" x14ac:dyDescent="0.25">
      <c r="A16" t="s">
        <v>35</v>
      </c>
      <c r="B16" s="9">
        <v>0.2697</v>
      </c>
    </row>
    <row r="17" spans="1:7" x14ac:dyDescent="0.25">
      <c r="A17" t="s">
        <v>36</v>
      </c>
      <c r="B17" s="9">
        <v>0.31340000000000001</v>
      </c>
    </row>
    <row r="18" spans="1:7" x14ac:dyDescent="0.25">
      <c r="A18" t="s">
        <v>37</v>
      </c>
      <c r="B18" s="9">
        <v>0.11401500000000001</v>
      </c>
    </row>
    <row r="19" spans="1:7" x14ac:dyDescent="0.25">
      <c r="A19" t="s">
        <v>38</v>
      </c>
      <c r="B19" s="9">
        <v>0.14000000000000001</v>
      </c>
    </row>
    <row r="20" spans="1:7" x14ac:dyDescent="0.25">
      <c r="A20" t="s">
        <v>39</v>
      </c>
      <c r="B20" s="7">
        <v>0</v>
      </c>
    </row>
    <row r="22" spans="1:7" ht="30" x14ac:dyDescent="0.25">
      <c r="A22" s="10" t="s">
        <v>131</v>
      </c>
      <c r="B22" s="5" t="s">
        <v>27</v>
      </c>
      <c r="C22" s="5" t="s">
        <v>28</v>
      </c>
      <c r="D22" s="5" t="s">
        <v>29</v>
      </c>
      <c r="E22" s="5" t="s">
        <v>30</v>
      </c>
      <c r="F22" s="5" t="s">
        <v>31</v>
      </c>
    </row>
    <row r="23" spans="1:7" x14ac:dyDescent="0.25">
      <c r="A23" t="s">
        <v>40</v>
      </c>
      <c r="B23" s="6">
        <v>15762</v>
      </c>
      <c r="C23" s="6">
        <v>15762</v>
      </c>
      <c r="D23" s="6">
        <v>15762</v>
      </c>
      <c r="E23" s="6">
        <v>15762</v>
      </c>
      <c r="F23" s="6">
        <v>15762</v>
      </c>
      <c r="G23" t="s">
        <v>43</v>
      </c>
    </row>
    <row r="24" spans="1:7" x14ac:dyDescent="0.25">
      <c r="A24" t="s">
        <v>38</v>
      </c>
      <c r="B24" s="6">
        <v>14186.24</v>
      </c>
      <c r="C24" s="6">
        <v>14186.24</v>
      </c>
      <c r="D24" s="6">
        <v>14186.24</v>
      </c>
      <c r="E24" s="6">
        <v>14186.24</v>
      </c>
      <c r="F24" s="6">
        <v>14186.24</v>
      </c>
      <c r="G24" t="s">
        <v>43</v>
      </c>
    </row>
    <row r="25" spans="1:7" x14ac:dyDescent="0.25">
      <c r="A25" t="s">
        <v>41</v>
      </c>
      <c r="B25" s="6">
        <v>15539.86</v>
      </c>
      <c r="C25" s="6">
        <v>15539.86</v>
      </c>
      <c r="D25" s="6">
        <v>15539.86</v>
      </c>
      <c r="E25" s="6">
        <v>15539.86</v>
      </c>
      <c r="F25" s="6">
        <v>15539.86</v>
      </c>
      <c r="G25" t="s">
        <v>43</v>
      </c>
    </row>
    <row r="26" spans="1:7" x14ac:dyDescent="0.25">
      <c r="A26" t="s">
        <v>42</v>
      </c>
      <c r="B26" s="6">
        <v>4600.79</v>
      </c>
      <c r="C26" s="6">
        <v>4600.79</v>
      </c>
      <c r="D26" s="6">
        <v>4600.79</v>
      </c>
      <c r="E26" s="6">
        <v>4600.79</v>
      </c>
      <c r="F26" s="6">
        <v>4600.79</v>
      </c>
      <c r="G26" t="s">
        <v>46</v>
      </c>
    </row>
    <row r="27" spans="1:7" x14ac:dyDescent="0.25">
      <c r="A27" t="s">
        <v>44</v>
      </c>
      <c r="B27" s="6">
        <v>37.68</v>
      </c>
      <c r="C27" s="6">
        <v>37.68</v>
      </c>
      <c r="D27" s="6">
        <v>37.68</v>
      </c>
      <c r="E27" s="6">
        <v>37.68</v>
      </c>
      <c r="F27" s="6">
        <v>37.68</v>
      </c>
      <c r="G27" t="s">
        <v>45</v>
      </c>
    </row>
    <row r="28" spans="1:7" x14ac:dyDescent="0.25">
      <c r="A28" t="s">
        <v>62</v>
      </c>
      <c r="B28" s="8">
        <f>B23</f>
        <v>15762</v>
      </c>
      <c r="C28" s="8">
        <f t="shared" ref="C28:F28" si="0">C23</f>
        <v>15762</v>
      </c>
      <c r="D28" s="8">
        <f t="shared" si="0"/>
        <v>15762</v>
      </c>
      <c r="E28" s="8">
        <f t="shared" si="0"/>
        <v>15762</v>
      </c>
      <c r="F28" s="8">
        <f t="shared" si="0"/>
        <v>15762</v>
      </c>
      <c r="G28" t="s">
        <v>43</v>
      </c>
    </row>
    <row r="30" spans="1:7" x14ac:dyDescent="0.25">
      <c r="A30" t="s">
        <v>114</v>
      </c>
    </row>
    <row r="31" spans="1:7" x14ac:dyDescent="0.25">
      <c r="A31" t="s">
        <v>115</v>
      </c>
    </row>
    <row r="33" spans="1:8" x14ac:dyDescent="0.25">
      <c r="B33" s="5" t="s">
        <v>27</v>
      </c>
      <c r="C33" s="5" t="s">
        <v>28</v>
      </c>
      <c r="D33" s="5" t="s">
        <v>29</v>
      </c>
      <c r="E33" s="5" t="s">
        <v>30</v>
      </c>
      <c r="F33" s="5" t="s">
        <v>31</v>
      </c>
    </row>
    <row r="34" spans="1:8" x14ac:dyDescent="0.25">
      <c r="A34" t="s">
        <v>85</v>
      </c>
      <c r="B34" s="58">
        <v>2500</v>
      </c>
      <c r="C34" s="58">
        <v>2500</v>
      </c>
      <c r="D34" s="58">
        <v>2500</v>
      </c>
      <c r="E34" s="58">
        <v>2500</v>
      </c>
      <c r="F34" s="58">
        <v>2500</v>
      </c>
    </row>
    <row r="35" spans="1:8" x14ac:dyDescent="0.25">
      <c r="B35" s="58"/>
      <c r="C35" s="58"/>
      <c r="D35" s="58"/>
      <c r="E35" s="58"/>
      <c r="F35" s="58"/>
    </row>
    <row r="36" spans="1:8" x14ac:dyDescent="0.25">
      <c r="A36" s="3" t="s">
        <v>122</v>
      </c>
    </row>
    <row r="37" spans="1:8" x14ac:dyDescent="0.25">
      <c r="A37" t="s">
        <v>153</v>
      </c>
      <c r="B37" s="58">
        <f>8500/3</f>
        <v>2833.3333333333335</v>
      </c>
      <c r="C37" s="58">
        <f>8500/3</f>
        <v>2833.3333333333335</v>
      </c>
      <c r="D37" s="58">
        <f>8500/3</f>
        <v>2833.3333333333335</v>
      </c>
      <c r="E37" s="58">
        <f>8500/3</f>
        <v>2833.3333333333335</v>
      </c>
      <c r="F37" s="58">
        <f>8500/3</f>
        <v>2833.3333333333335</v>
      </c>
    </row>
    <row r="38" spans="1:8" x14ac:dyDescent="0.25">
      <c r="A38" t="s">
        <v>154</v>
      </c>
      <c r="B38" s="58">
        <f>15500/3</f>
        <v>5166.666666666667</v>
      </c>
      <c r="C38" s="58">
        <f>15500/3</f>
        <v>5166.666666666667</v>
      </c>
      <c r="D38" s="58">
        <f>15500/3</f>
        <v>5166.666666666667</v>
      </c>
      <c r="E38" s="58">
        <f>15500/3</f>
        <v>5166.666666666667</v>
      </c>
      <c r="F38" s="58">
        <f>15500/3</f>
        <v>5166.666666666667</v>
      </c>
      <c r="H38" s="58"/>
    </row>
    <row r="39" spans="1:8" x14ac:dyDescent="0.25">
      <c r="A39" t="s">
        <v>130</v>
      </c>
      <c r="B39" s="58">
        <v>4667</v>
      </c>
      <c r="C39" s="58">
        <v>4667</v>
      </c>
      <c r="D39" s="58">
        <v>4667</v>
      </c>
      <c r="E39" s="58">
        <v>4667</v>
      </c>
      <c r="F39" s="58">
        <v>4667</v>
      </c>
    </row>
    <row r="40" spans="1:8" x14ac:dyDescent="0.25">
      <c r="A40" t="s">
        <v>155</v>
      </c>
      <c r="B40" s="58">
        <f>20500/3</f>
        <v>6833.333333333333</v>
      </c>
      <c r="C40" s="58">
        <f>20500/3</f>
        <v>6833.333333333333</v>
      </c>
      <c r="D40" s="58">
        <f>20500/3</f>
        <v>6833.333333333333</v>
      </c>
      <c r="E40" s="58">
        <f>20500/3</f>
        <v>6833.333333333333</v>
      </c>
      <c r="F40" s="58">
        <f>20500/3</f>
        <v>6833.333333333333</v>
      </c>
    </row>
    <row r="42" spans="1:8" x14ac:dyDescent="0.25">
      <c r="A42" t="s">
        <v>119</v>
      </c>
      <c r="B42" s="76"/>
    </row>
    <row r="43" spans="1:8" x14ac:dyDescent="0.25">
      <c r="A43" t="s">
        <v>120</v>
      </c>
    </row>
    <row r="44" spans="1:8" x14ac:dyDescent="0.25">
      <c r="A44" t="s">
        <v>121</v>
      </c>
    </row>
    <row r="46" spans="1:8" x14ac:dyDescent="0.25">
      <c r="A46" t="s">
        <v>132</v>
      </c>
    </row>
    <row r="47" spans="1:8" x14ac:dyDescent="0.25">
      <c r="A47" t="s">
        <v>133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C8ECC3F6F314F872665F5B3C6EB6E" ma:contentTypeVersion="19" ma:contentTypeDescription="Create a new document." ma:contentTypeScope="" ma:versionID="11b9035de00592f7e491cb2fadbdbe9f">
  <xsd:schema xmlns:xsd="http://www.w3.org/2001/XMLSchema" xmlns:xs="http://www.w3.org/2001/XMLSchema" xmlns:p="http://schemas.microsoft.com/office/2006/metadata/properties" xmlns:ns2="3961f8f8-777a-493d-923a-6cdf0809afee" xmlns:ns3="915f8df0-786e-4404-87b2-72b1f54c8899" targetNamespace="http://schemas.microsoft.com/office/2006/metadata/properties" ma:root="true" ma:fieldsID="32b69653e0c5c92d15117c7ab4b0b8a3" ns2:_="" ns3:_="">
    <xsd:import namespace="3961f8f8-777a-493d-923a-6cdf0809afee"/>
    <xsd:import namespace="915f8df0-786e-4404-87b2-72b1f54c889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1f8f8-777a-493d-923a-6cdf0809af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25a68d6-3c52-4e6e-adb0-bc5c09fd2147}" ma:internalName="TaxCatchAll" ma:showField="CatchAllData" ma:web="3961f8f8-777a-493d-923a-6cdf0809af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5f8df0-786e-4404-87b2-72b1f54c88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8d44918-0402-4173-a38e-4345c47fb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961f8f8-777a-493d-923a-6cdf0809afee" xsi:nil="true"/>
    <lcf76f155ced4ddcb4097134ff3c332f xmlns="915f8df0-786e-4404-87b2-72b1f54c8899">
      <Terms xmlns="http://schemas.microsoft.com/office/infopath/2007/PartnerControls"/>
    </lcf76f155ced4ddcb4097134ff3c332f>
    <_dlc_DocId xmlns="3961f8f8-777a-493d-923a-6cdf0809afee">TZ2EYZN7UXNY-1114394227-36254</_dlc_DocId>
    <_dlc_DocIdUrl xmlns="3961f8f8-777a-493d-923a-6cdf0809afee">
      <Url>https://brocku.sharepoint.com/teams/VPAVP-Academic-QualityAssurance/_layouts/15/DocIdRedir.aspx?ID=TZ2EYZN7UXNY-1114394227-36254</Url>
      <Description>TZ2EYZN7UXNY-1114394227-36254</Description>
    </_dlc_DocIdUrl>
  </documentManagement>
</p:properties>
</file>

<file path=customXml/itemProps1.xml><?xml version="1.0" encoding="utf-8"?>
<ds:datastoreItem xmlns:ds="http://schemas.openxmlformats.org/officeDocument/2006/customXml" ds:itemID="{22679918-E551-48F8-98A1-BF483A2C614D}"/>
</file>

<file path=customXml/itemProps2.xml><?xml version="1.0" encoding="utf-8"?>
<ds:datastoreItem xmlns:ds="http://schemas.openxmlformats.org/officeDocument/2006/customXml" ds:itemID="{4E04D20D-6873-4B54-BBCF-3C4B8D2080D8}"/>
</file>

<file path=customXml/itemProps3.xml><?xml version="1.0" encoding="utf-8"?>
<ds:datastoreItem xmlns:ds="http://schemas.openxmlformats.org/officeDocument/2006/customXml" ds:itemID="{39721C8B-9444-4C31-9E79-092861FDCD78}"/>
</file>

<file path=customXml/itemProps4.xml><?xml version="1.0" encoding="utf-8"?>
<ds:datastoreItem xmlns:ds="http://schemas.openxmlformats.org/officeDocument/2006/customXml" ds:itemID="{16DFEDD3-9001-4AF1-BD7B-9765514512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Proposed Budget - Summary</vt:lpstr>
      <vt:lpstr>Proposed Budget - Masters</vt:lpstr>
      <vt:lpstr>Proposed Budget - PhD</vt:lpstr>
      <vt:lpstr>Cost Drivers</vt:lpstr>
      <vt:lpstr>'Proposed Budget - Masters'!Print_Area</vt:lpstr>
      <vt:lpstr>'Proposed Budget - PhD'!Print_Area</vt:lpstr>
      <vt:lpstr>'Proposed Budget - Summary'!Print_Area</vt:lpstr>
      <vt:lpstr>'Proposed Budget - Masters'!Print_Titles</vt:lpstr>
      <vt:lpstr>'Proposed Budget - PhD'!Print_Titles</vt:lpstr>
      <vt:lpstr>'Proposed Budget - Summary'!Print_Titles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Hicks</dc:creator>
  <cp:lastModifiedBy>Sarah Hicks</cp:lastModifiedBy>
  <dcterms:created xsi:type="dcterms:W3CDTF">2022-02-11T15:09:56Z</dcterms:created>
  <dcterms:modified xsi:type="dcterms:W3CDTF">2025-08-18T18:29:02Z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0x010100420C8ECC3F6F314F872665F5B3C6EB6E</vt:lpwstr>
  </property>
  <property fmtid="{D5CDD505-2E9C-101B-9397-08002B2CF9AE}" pid="3" name="_dlc_DocIdItemGuid">
    <vt:lpwstr>94bcc5da-da6a-43b8-87a0-f40874f3a194</vt:lpwstr>
  </property>
</Properties>
</file>